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40"/>
  </bookViews>
  <sheets>
    <sheet name="Madcow 5x5 Ed. Powerexplosive" sheetId="1" r:id="rId1"/>
  </sheets>
  <definedNames>
    <definedName name="BBRINT">'Madcow 5x5 Ed. Powerexplosive'!$O$5</definedName>
    <definedName name="BBRMAX">'Madcow 5x5 Ed. Powerexplosive'!$P$5</definedName>
    <definedName name="BBRTON">'Madcow 5x5 Ed. Powerexplosive'!#REF!</definedName>
    <definedName name="BP">'Madcow 5x5 Ed. Powerexplosive'!$R$4</definedName>
    <definedName name="BPINT">'Madcow 5x5 Ed. Powerexplosive'!$O$4</definedName>
    <definedName name="BPMAX">'Madcow 5x5 Ed. Powerexplosive'!$P$4</definedName>
    <definedName name="BPTON">'Madcow 5x5 Ed. Powerexplosive'!#REF!</definedName>
    <definedName name="DL">'Madcow 5x5 Ed. Powerexplosive'!$R$5</definedName>
    <definedName name="DLINT">'Madcow 5x5 Ed. Powerexplosive'!$O$7</definedName>
    <definedName name="DLMAX">'Madcow 5x5 Ed. Powerexplosive'!$P$7</definedName>
    <definedName name="DLTON">'Madcow 5x5 Ed. Powerexplosive'!#REF!</definedName>
    <definedName name="IP">'Madcow 5x5 Ed. Powerexplosive'!$R$7</definedName>
    <definedName name="OHPINT">'Madcow 5x5 Ed. Powerexplosive'!$O$6</definedName>
    <definedName name="OHPMAX">'Madcow 5x5 Ed. Powerexplosive'!$P$6</definedName>
    <definedName name="OHPTON">'Madcow 5x5 Ed. Powerexplosive'!#REF!</definedName>
    <definedName name="PLATE">'Madcow 5x5 Ed. Powerexplosive'!$W$2</definedName>
    <definedName name="PRWEEK">'Madcow 5x5 Ed. Powerexplosive'!$W$3</definedName>
    <definedName name="ROW">'Madcow 5x5 Ed. Powerexplosive'!$R$6</definedName>
    <definedName name="SQ">'Madcow 5x5 Ed. Powerexplosive'!$R$3</definedName>
    <definedName name="SQINT">'Madcow 5x5 Ed. Powerexplosive'!$O$3</definedName>
    <definedName name="SQMAX">'Madcow 5x5 Ed. Powerexplosive'!$P$3</definedName>
    <definedName name="SQTON">'Madcow 5x5 Ed. Powerexplosive'!#REF!</definedName>
  </definedNames>
  <calcPr calcId="152511"/>
</workbook>
</file>

<file path=xl/calcChain.xml><?xml version="1.0" encoding="utf-8"?>
<calcChain xmlns="http://schemas.openxmlformats.org/spreadsheetml/2006/main">
  <c r="Q96" i="1" l="1"/>
  <c r="Q92" i="1" s="1"/>
  <c r="Q93" i="1" s="1"/>
  <c r="G96" i="1"/>
  <c r="G92" i="1" s="1"/>
  <c r="G93" i="1" s="1"/>
  <c r="H96" i="1"/>
  <c r="H97" i="1" s="1"/>
  <c r="I96" i="1"/>
  <c r="I92" i="1" s="1"/>
  <c r="I93" i="1" s="1"/>
  <c r="J96" i="1"/>
  <c r="J92" i="1" s="1"/>
  <c r="J93" i="1" s="1"/>
  <c r="K96" i="1"/>
  <c r="K92" i="1" s="1"/>
  <c r="K93" i="1" s="1"/>
  <c r="L96" i="1"/>
  <c r="L92" i="1" s="1"/>
  <c r="L93" i="1" s="1"/>
  <c r="M96" i="1"/>
  <c r="M97" i="1" s="1"/>
  <c r="N96" i="1"/>
  <c r="N92" i="1" s="1"/>
  <c r="N93" i="1" s="1"/>
  <c r="O96" i="1"/>
  <c r="O92" i="1" s="1"/>
  <c r="O93" i="1" s="1"/>
  <c r="P96" i="1"/>
  <c r="P92" i="1" s="1"/>
  <c r="P93" i="1" s="1"/>
  <c r="F96" i="1"/>
  <c r="F92" i="1" s="1"/>
  <c r="F93" i="1" s="1"/>
  <c r="P5" i="1"/>
  <c r="Q5" i="1" s="1"/>
  <c r="R5" i="1" s="1"/>
  <c r="F58" i="1" s="1"/>
  <c r="C112" i="1"/>
  <c r="C111" i="1"/>
  <c r="C110" i="1"/>
  <c r="C109" i="1"/>
  <c r="C108" i="1"/>
  <c r="C107" i="1"/>
  <c r="K97" i="1"/>
  <c r="K99" i="1" s="1"/>
  <c r="K100" i="1" s="1"/>
  <c r="Q97" i="1"/>
  <c r="Q99" i="1" s="1"/>
  <c r="Q100" i="1" s="1"/>
  <c r="T78" i="1"/>
  <c r="T70" i="1"/>
  <c r="T62" i="1"/>
  <c r="T59" i="1"/>
  <c r="T53" i="1"/>
  <c r="T47" i="1"/>
  <c r="T41" i="1"/>
  <c r="T34" i="1"/>
  <c r="T27" i="1"/>
  <c r="T20" i="1"/>
  <c r="T17" i="1"/>
  <c r="D78" i="1"/>
  <c r="D70" i="1"/>
  <c r="D62" i="1"/>
  <c r="D59" i="1"/>
  <c r="D53" i="1"/>
  <c r="D47" i="1"/>
  <c r="D41" i="1"/>
  <c r="D34" i="1"/>
  <c r="D27" i="1"/>
  <c r="D20" i="1"/>
  <c r="D17" i="1"/>
  <c r="P8" i="1"/>
  <c r="Q8" i="1" s="1"/>
  <c r="R8" i="1" s="1"/>
  <c r="P7" i="1"/>
  <c r="Q7" i="1" s="1"/>
  <c r="R7" i="1" s="1"/>
  <c r="K52" i="1" s="1"/>
  <c r="K48" i="1" s="1"/>
  <c r="P6" i="1"/>
  <c r="Q6" i="1" s="1"/>
  <c r="R6" i="1" s="1"/>
  <c r="O40" i="1" s="1"/>
  <c r="P4" i="1"/>
  <c r="Q4" i="1" s="1"/>
  <c r="R4" i="1" s="1"/>
  <c r="P76" i="1" s="1"/>
  <c r="P3" i="1"/>
  <c r="Q3" i="1" s="1"/>
  <c r="R3" i="1" s="1"/>
  <c r="L52" i="1"/>
  <c r="Q40" i="1" l="1"/>
  <c r="Q35" i="1" s="1"/>
  <c r="Q79" i="1" s="1"/>
  <c r="F19" i="1"/>
  <c r="F18" i="1"/>
  <c r="F17" i="1"/>
  <c r="F33" i="1"/>
  <c r="F32" i="1" s="1"/>
  <c r="P84" i="1"/>
  <c r="P82" i="1" s="1"/>
  <c r="L97" i="1"/>
  <c r="I97" i="1"/>
  <c r="I98" i="1" s="1"/>
  <c r="N97" i="1"/>
  <c r="N99" i="1" s="1"/>
  <c r="N100" i="1" s="1"/>
  <c r="F97" i="1"/>
  <c r="F98" i="1" s="1"/>
  <c r="P97" i="1"/>
  <c r="P98" i="1" s="1"/>
  <c r="G97" i="1"/>
  <c r="G99" i="1" s="1"/>
  <c r="G100" i="1" s="1"/>
  <c r="J97" i="1"/>
  <c r="M92" i="1"/>
  <c r="M93" i="1" s="1"/>
  <c r="H92" i="1"/>
  <c r="H93" i="1" s="1"/>
  <c r="J84" i="1"/>
  <c r="J83" i="1" s="1"/>
  <c r="O36" i="1"/>
  <c r="O80" i="1" s="1"/>
  <c r="O110" i="1"/>
  <c r="O35" i="1"/>
  <c r="O79" i="1" s="1"/>
  <c r="O34" i="1"/>
  <c r="O78" i="1" s="1"/>
  <c r="J58" i="1"/>
  <c r="O58" i="1"/>
  <c r="N58" i="1"/>
  <c r="N55" i="1" s="1"/>
  <c r="F57" i="1"/>
  <c r="F109" i="1"/>
  <c r="K58" i="1"/>
  <c r="G58" i="1"/>
  <c r="F56" i="1"/>
  <c r="M99" i="1"/>
  <c r="M100" i="1" s="1"/>
  <c r="M98" i="1"/>
  <c r="H98" i="1"/>
  <c r="H99" i="1"/>
  <c r="H100" i="1" s="1"/>
  <c r="P74" i="1"/>
  <c r="P75" i="1"/>
  <c r="F30" i="1"/>
  <c r="F73" i="1" s="1"/>
  <c r="Q37" i="1"/>
  <c r="Q81" i="1" s="1"/>
  <c r="Q38" i="1"/>
  <c r="F76" i="1"/>
  <c r="K98" i="1"/>
  <c r="F27" i="1"/>
  <c r="F70" i="1" s="1"/>
  <c r="Q36" i="1"/>
  <c r="J40" i="1"/>
  <c r="J34" i="1" s="1"/>
  <c r="J78" i="1" s="1"/>
  <c r="P33" i="1"/>
  <c r="K33" i="1"/>
  <c r="K108" i="1" s="1"/>
  <c r="M84" i="1"/>
  <c r="M82" i="1" s="1"/>
  <c r="F29" i="1"/>
  <c r="G84" i="1"/>
  <c r="K84" i="1"/>
  <c r="O97" i="1"/>
  <c r="K111" i="1"/>
  <c r="K47" i="1"/>
  <c r="K49" i="1"/>
  <c r="K51" i="1"/>
  <c r="K50" i="1"/>
  <c r="L51" i="1"/>
  <c r="L111" i="1"/>
  <c r="L47" i="1"/>
  <c r="O33" i="1"/>
  <c r="O32" i="1" s="1"/>
  <c r="J76" i="1"/>
  <c r="I76" i="1"/>
  <c r="Q33" i="1"/>
  <c r="I33" i="1"/>
  <c r="L33" i="1"/>
  <c r="N76" i="1"/>
  <c r="K76" i="1"/>
  <c r="N52" i="1"/>
  <c r="N48" i="1" s="1"/>
  <c r="J52" i="1"/>
  <c r="J111" i="1" s="1"/>
  <c r="O52" i="1"/>
  <c r="O50" i="1" s="1"/>
  <c r="F31" i="1"/>
  <c r="F28" i="1"/>
  <c r="F71" i="1" s="1"/>
  <c r="P30" i="1"/>
  <c r="P73" i="1" s="1"/>
  <c r="L48" i="1"/>
  <c r="Q110" i="1"/>
  <c r="Q39" i="1"/>
  <c r="H33" i="1"/>
  <c r="M33" i="1"/>
  <c r="N33" i="1"/>
  <c r="G76" i="1"/>
  <c r="H76" i="1"/>
  <c r="H74" i="1" s="1"/>
  <c r="Q52" i="1"/>
  <c r="O38" i="1"/>
  <c r="O37" i="1"/>
  <c r="O81" i="1" s="1"/>
  <c r="O39" i="1"/>
  <c r="J33" i="1"/>
  <c r="J108" i="1" s="1"/>
  <c r="F40" i="1"/>
  <c r="F37" i="1" s="1"/>
  <c r="F81" i="1" s="1"/>
  <c r="K40" i="1"/>
  <c r="K110" i="1" s="1"/>
  <c r="P40" i="1"/>
  <c r="P37" i="1" s="1"/>
  <c r="P81" i="1" s="1"/>
  <c r="Q84" i="1"/>
  <c r="I40" i="1"/>
  <c r="M40" i="1"/>
  <c r="N40" i="1"/>
  <c r="N84" i="1"/>
  <c r="O84" i="1"/>
  <c r="G40" i="1"/>
  <c r="F54" i="1"/>
  <c r="F55" i="1"/>
  <c r="H58" i="1"/>
  <c r="L58" i="1"/>
  <c r="P58" i="1"/>
  <c r="I58" i="1"/>
  <c r="M58" i="1"/>
  <c r="Q58" i="1"/>
  <c r="F53" i="1"/>
  <c r="P26" i="1"/>
  <c r="P25" i="1" s="1"/>
  <c r="F68" i="1"/>
  <c r="F67" i="1" s="1"/>
  <c r="O68" i="1"/>
  <c r="Q26" i="1"/>
  <c r="N68" i="1"/>
  <c r="I68" i="1"/>
  <c r="M68" i="1"/>
  <c r="H26" i="1"/>
  <c r="O26" i="1"/>
  <c r="F26" i="1"/>
  <c r="H68" i="1"/>
  <c r="P68" i="1"/>
  <c r="I26" i="1"/>
  <c r="J26" i="1"/>
  <c r="N26" i="1"/>
  <c r="L68" i="1"/>
  <c r="K68" i="1"/>
  <c r="Q98" i="1"/>
  <c r="M76" i="1"/>
  <c r="O76" i="1"/>
  <c r="L76" i="1"/>
  <c r="G33" i="1"/>
  <c r="Q76" i="1"/>
  <c r="L50" i="1"/>
  <c r="L49" i="1"/>
  <c r="Q68" i="1"/>
  <c r="L26" i="1"/>
  <c r="G26" i="1"/>
  <c r="G23" i="1" s="1"/>
  <c r="M26" i="1"/>
  <c r="G68" i="1"/>
  <c r="J68" i="1"/>
  <c r="K26" i="1"/>
  <c r="F84" i="1"/>
  <c r="H40" i="1"/>
  <c r="L40" i="1"/>
  <c r="I84" i="1"/>
  <c r="H84" i="1"/>
  <c r="L84" i="1"/>
  <c r="F52" i="1"/>
  <c r="H52" i="1"/>
  <c r="I52" i="1"/>
  <c r="M52" i="1"/>
  <c r="P52" i="1"/>
  <c r="G52" i="1"/>
  <c r="P35" i="1" l="1"/>
  <c r="P79" i="1" s="1"/>
  <c r="H75" i="1"/>
  <c r="Q34" i="1"/>
  <c r="Q78" i="1" s="1"/>
  <c r="F108" i="1"/>
  <c r="G18" i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F60" i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Q60" i="1" s="1"/>
  <c r="F61" i="1"/>
  <c r="G19" i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G17" i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F59" i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P99" i="1"/>
  <c r="P100" i="1" s="1"/>
  <c r="P83" i="1"/>
  <c r="N98" i="1"/>
  <c r="O108" i="1"/>
  <c r="P34" i="1"/>
  <c r="P78" i="1" s="1"/>
  <c r="O27" i="1"/>
  <c r="O70" i="1" s="1"/>
  <c r="O85" i="1"/>
  <c r="I99" i="1"/>
  <c r="I100" i="1" s="1"/>
  <c r="L99" i="1"/>
  <c r="L100" i="1" s="1"/>
  <c r="L98" i="1"/>
  <c r="F99" i="1"/>
  <c r="F100" i="1" s="1"/>
  <c r="G98" i="1"/>
  <c r="J98" i="1"/>
  <c r="J99" i="1"/>
  <c r="J100" i="1" s="1"/>
  <c r="J49" i="1"/>
  <c r="F35" i="1"/>
  <c r="F79" i="1" s="1"/>
  <c r="J48" i="1"/>
  <c r="M83" i="1"/>
  <c r="J82" i="1"/>
  <c r="N56" i="1"/>
  <c r="O31" i="1"/>
  <c r="K82" i="1"/>
  <c r="K83" i="1"/>
  <c r="K28" i="1"/>
  <c r="K71" i="1" s="1"/>
  <c r="K29" i="1"/>
  <c r="K57" i="1"/>
  <c r="K53" i="1"/>
  <c r="K56" i="1"/>
  <c r="K54" i="1"/>
  <c r="O56" i="1"/>
  <c r="O55" i="1"/>
  <c r="O109" i="1"/>
  <c r="O53" i="1"/>
  <c r="O54" i="1"/>
  <c r="O57" i="1"/>
  <c r="F38" i="1"/>
  <c r="K31" i="1"/>
  <c r="K109" i="1"/>
  <c r="G82" i="1"/>
  <c r="G83" i="1"/>
  <c r="P32" i="1"/>
  <c r="P28" i="1"/>
  <c r="P71" i="1" s="1"/>
  <c r="P29" i="1"/>
  <c r="P108" i="1"/>
  <c r="J109" i="1"/>
  <c r="J56" i="1"/>
  <c r="J55" i="1"/>
  <c r="J53" i="1"/>
  <c r="J57" i="1"/>
  <c r="J54" i="1"/>
  <c r="O49" i="1"/>
  <c r="F36" i="1"/>
  <c r="F85" i="1" s="1"/>
  <c r="P21" i="1"/>
  <c r="P42" i="1" s="1"/>
  <c r="K32" i="1"/>
  <c r="P31" i="1"/>
  <c r="K55" i="1"/>
  <c r="K27" i="1"/>
  <c r="K70" i="1" s="1"/>
  <c r="F77" i="1"/>
  <c r="F72" i="1"/>
  <c r="J38" i="1"/>
  <c r="J39" i="1"/>
  <c r="J37" i="1"/>
  <c r="J81" i="1" s="1"/>
  <c r="J110" i="1"/>
  <c r="J36" i="1"/>
  <c r="F74" i="1"/>
  <c r="F75" i="1"/>
  <c r="F66" i="1"/>
  <c r="P107" i="1"/>
  <c r="P27" i="1"/>
  <c r="P70" i="1" s="1"/>
  <c r="J35" i="1"/>
  <c r="J79" i="1" s="1"/>
  <c r="K30" i="1"/>
  <c r="K73" i="1" s="1"/>
  <c r="O99" i="1"/>
  <c r="O100" i="1" s="1"/>
  <c r="O98" i="1"/>
  <c r="Q80" i="1"/>
  <c r="Q85" i="1"/>
  <c r="G53" i="1"/>
  <c r="G56" i="1"/>
  <c r="G54" i="1"/>
  <c r="G57" i="1"/>
  <c r="G109" i="1"/>
  <c r="G55" i="1"/>
  <c r="N57" i="1"/>
  <c r="N54" i="1"/>
  <c r="N53" i="1"/>
  <c r="N109" i="1"/>
  <c r="Q57" i="1"/>
  <c r="Q109" i="1"/>
  <c r="Q53" i="1"/>
  <c r="Q54" i="1"/>
  <c r="Q56" i="1"/>
  <c r="Q55" i="1"/>
  <c r="I57" i="1"/>
  <c r="I53" i="1"/>
  <c r="I56" i="1"/>
  <c r="I55" i="1"/>
  <c r="I109" i="1"/>
  <c r="I54" i="1"/>
  <c r="L57" i="1"/>
  <c r="L54" i="1"/>
  <c r="L56" i="1"/>
  <c r="L53" i="1"/>
  <c r="L55" i="1"/>
  <c r="L109" i="1"/>
  <c r="G37" i="1"/>
  <c r="G81" i="1" s="1"/>
  <c r="G34" i="1"/>
  <c r="G78" i="1" s="1"/>
  <c r="G35" i="1"/>
  <c r="G79" i="1" s="1"/>
  <c r="G39" i="1"/>
  <c r="G36" i="1"/>
  <c r="G38" i="1"/>
  <c r="G110" i="1"/>
  <c r="N83" i="1"/>
  <c r="N82" i="1"/>
  <c r="M110" i="1"/>
  <c r="M37" i="1"/>
  <c r="M81" i="1" s="1"/>
  <c r="M39" i="1"/>
  <c r="M36" i="1"/>
  <c r="M35" i="1"/>
  <c r="M79" i="1" s="1"/>
  <c r="M34" i="1"/>
  <c r="M78" i="1" s="1"/>
  <c r="M38" i="1"/>
  <c r="Q83" i="1"/>
  <c r="Q82" i="1"/>
  <c r="K39" i="1"/>
  <c r="K34" i="1"/>
  <c r="K78" i="1" s="1"/>
  <c r="K38" i="1"/>
  <c r="K36" i="1"/>
  <c r="K37" i="1"/>
  <c r="K81" i="1" s="1"/>
  <c r="J27" i="1"/>
  <c r="J70" i="1" s="1"/>
  <c r="J29" i="1"/>
  <c r="J28" i="1"/>
  <c r="J71" i="1" s="1"/>
  <c r="J31" i="1"/>
  <c r="J30" i="1"/>
  <c r="J73" i="1" s="1"/>
  <c r="Q47" i="1"/>
  <c r="Q48" i="1"/>
  <c r="Q49" i="1"/>
  <c r="Q111" i="1"/>
  <c r="Q51" i="1"/>
  <c r="Q50" i="1"/>
  <c r="G74" i="1"/>
  <c r="G75" i="1"/>
  <c r="N32" i="1"/>
  <c r="N108" i="1"/>
  <c r="N31" i="1"/>
  <c r="N29" i="1"/>
  <c r="N30" i="1"/>
  <c r="N73" i="1" s="1"/>
  <c r="N28" i="1"/>
  <c r="N71" i="1" s="1"/>
  <c r="N27" i="1"/>
  <c r="N70" i="1" s="1"/>
  <c r="H108" i="1"/>
  <c r="H27" i="1"/>
  <c r="H70" i="1" s="1"/>
  <c r="H31" i="1"/>
  <c r="H32" i="1"/>
  <c r="H28" i="1"/>
  <c r="H71" i="1" s="1"/>
  <c r="H30" i="1"/>
  <c r="H73" i="1" s="1"/>
  <c r="H29" i="1"/>
  <c r="O51" i="1"/>
  <c r="O111" i="1"/>
  <c r="O47" i="1"/>
  <c r="N47" i="1"/>
  <c r="N50" i="1"/>
  <c r="N111" i="1"/>
  <c r="N74" i="1"/>
  <c r="N75" i="1"/>
  <c r="I29" i="1"/>
  <c r="I108" i="1"/>
  <c r="I30" i="1"/>
  <c r="I73" i="1" s="1"/>
  <c r="I32" i="1"/>
  <c r="I31" i="1"/>
  <c r="I27" i="1"/>
  <c r="I70" i="1" s="1"/>
  <c r="I28" i="1"/>
  <c r="I71" i="1" s="1"/>
  <c r="I74" i="1"/>
  <c r="I75" i="1"/>
  <c r="J32" i="1"/>
  <c r="O28" i="1"/>
  <c r="O71" i="1" s="1"/>
  <c r="O29" i="1"/>
  <c r="O72" i="1" s="1"/>
  <c r="O30" i="1"/>
  <c r="O73" i="1" s="1"/>
  <c r="K35" i="1"/>
  <c r="K79" i="1" s="1"/>
  <c r="N49" i="1"/>
  <c r="N51" i="1"/>
  <c r="O48" i="1"/>
  <c r="P22" i="1"/>
  <c r="P46" i="1" s="1"/>
  <c r="P20" i="1"/>
  <c r="P41" i="1" s="1"/>
  <c r="M56" i="1"/>
  <c r="M57" i="1"/>
  <c r="M54" i="1"/>
  <c r="M109" i="1"/>
  <c r="M53" i="1"/>
  <c r="M55" i="1"/>
  <c r="P57" i="1"/>
  <c r="P53" i="1"/>
  <c r="P56" i="1"/>
  <c r="P109" i="1"/>
  <c r="P55" i="1"/>
  <c r="P54" i="1"/>
  <c r="H56" i="1"/>
  <c r="H57" i="1"/>
  <c r="H53" i="1"/>
  <c r="H55" i="1"/>
  <c r="H109" i="1"/>
  <c r="H54" i="1"/>
  <c r="O83" i="1"/>
  <c r="O82" i="1"/>
  <c r="N110" i="1"/>
  <c r="N38" i="1"/>
  <c r="N36" i="1"/>
  <c r="N37" i="1"/>
  <c r="N81" i="1" s="1"/>
  <c r="N39" i="1"/>
  <c r="N34" i="1"/>
  <c r="N78" i="1" s="1"/>
  <c r="N35" i="1"/>
  <c r="N79" i="1" s="1"/>
  <c r="I110" i="1"/>
  <c r="I39" i="1"/>
  <c r="I37" i="1"/>
  <c r="I81" i="1" s="1"/>
  <c r="I34" i="1"/>
  <c r="I78" i="1" s="1"/>
  <c r="I38" i="1"/>
  <c r="I36" i="1"/>
  <c r="I35" i="1"/>
  <c r="I79" i="1" s="1"/>
  <c r="P39" i="1"/>
  <c r="P38" i="1"/>
  <c r="P36" i="1"/>
  <c r="P110" i="1"/>
  <c r="F39" i="1"/>
  <c r="F110" i="1"/>
  <c r="F34" i="1"/>
  <c r="F78" i="1" s="1"/>
  <c r="M108" i="1"/>
  <c r="M29" i="1"/>
  <c r="M28" i="1"/>
  <c r="M71" i="1" s="1"/>
  <c r="M32" i="1"/>
  <c r="M27" i="1"/>
  <c r="M70" i="1" s="1"/>
  <c r="M31" i="1"/>
  <c r="M30" i="1"/>
  <c r="M73" i="1" s="1"/>
  <c r="J50" i="1"/>
  <c r="J47" i="1"/>
  <c r="J51" i="1"/>
  <c r="K75" i="1"/>
  <c r="K74" i="1"/>
  <c r="L32" i="1"/>
  <c r="L31" i="1"/>
  <c r="L108" i="1"/>
  <c r="L30" i="1"/>
  <c r="L73" i="1" s="1"/>
  <c r="L28" i="1"/>
  <c r="L71" i="1" s="1"/>
  <c r="L27" i="1"/>
  <c r="L70" i="1" s="1"/>
  <c r="L29" i="1"/>
  <c r="Q32" i="1"/>
  <c r="Q29" i="1"/>
  <c r="Q30" i="1"/>
  <c r="Q73" i="1" s="1"/>
  <c r="Q27" i="1"/>
  <c r="Q70" i="1" s="1"/>
  <c r="Q31" i="1"/>
  <c r="Q108" i="1"/>
  <c r="Q28" i="1"/>
  <c r="Q71" i="1" s="1"/>
  <c r="J74" i="1"/>
  <c r="J75" i="1"/>
  <c r="P24" i="1"/>
  <c r="P23" i="1"/>
  <c r="P65" i="1" s="1"/>
  <c r="L66" i="1"/>
  <c r="L67" i="1"/>
  <c r="J22" i="1"/>
  <c r="J24" i="1"/>
  <c r="J25" i="1"/>
  <c r="J107" i="1"/>
  <c r="J23" i="1"/>
  <c r="J65" i="1" s="1"/>
  <c r="J20" i="1"/>
  <c r="J21" i="1"/>
  <c r="P66" i="1"/>
  <c r="P67" i="1"/>
  <c r="F24" i="1"/>
  <c r="F23" i="1"/>
  <c r="F65" i="1" s="1"/>
  <c r="F20" i="1"/>
  <c r="F25" i="1"/>
  <c r="F107" i="1"/>
  <c r="F22" i="1"/>
  <c r="F21" i="1"/>
  <c r="H24" i="1"/>
  <c r="H25" i="1"/>
  <c r="H21" i="1"/>
  <c r="H20" i="1"/>
  <c r="H107" i="1"/>
  <c r="H22" i="1"/>
  <c r="H23" i="1"/>
  <c r="H65" i="1" s="1"/>
  <c r="I66" i="1"/>
  <c r="I67" i="1"/>
  <c r="Q25" i="1"/>
  <c r="Q21" i="1"/>
  <c r="Q20" i="1"/>
  <c r="Q107" i="1"/>
  <c r="Q23" i="1"/>
  <c r="Q65" i="1" s="1"/>
  <c r="Q22" i="1"/>
  <c r="Q24" i="1"/>
  <c r="K67" i="1"/>
  <c r="K66" i="1"/>
  <c r="N107" i="1"/>
  <c r="N21" i="1"/>
  <c r="N22" i="1"/>
  <c r="N24" i="1"/>
  <c r="N25" i="1"/>
  <c r="N23" i="1"/>
  <c r="N65" i="1" s="1"/>
  <c r="N20" i="1"/>
  <c r="I107" i="1"/>
  <c r="I20" i="1"/>
  <c r="I22" i="1"/>
  <c r="I25" i="1"/>
  <c r="I23" i="1"/>
  <c r="I65" i="1" s="1"/>
  <c r="I24" i="1"/>
  <c r="I21" i="1"/>
  <c r="H66" i="1"/>
  <c r="H67" i="1"/>
  <c r="O24" i="1"/>
  <c r="O23" i="1"/>
  <c r="O65" i="1" s="1"/>
  <c r="O25" i="1"/>
  <c r="O20" i="1"/>
  <c r="O107" i="1"/>
  <c r="O21" i="1"/>
  <c r="O22" i="1"/>
  <c r="M66" i="1"/>
  <c r="M67" i="1"/>
  <c r="N67" i="1"/>
  <c r="N66" i="1"/>
  <c r="O66" i="1"/>
  <c r="O67" i="1"/>
  <c r="P48" i="1"/>
  <c r="P50" i="1"/>
  <c r="P111" i="1"/>
  <c r="P51" i="1"/>
  <c r="P47" i="1"/>
  <c r="P49" i="1"/>
  <c r="I50" i="1"/>
  <c r="I49" i="1"/>
  <c r="I111" i="1"/>
  <c r="I51" i="1"/>
  <c r="I47" i="1"/>
  <c r="I48" i="1"/>
  <c r="F49" i="1"/>
  <c r="F51" i="1"/>
  <c r="F47" i="1"/>
  <c r="F50" i="1"/>
  <c r="F111" i="1"/>
  <c r="F48" i="1"/>
  <c r="H82" i="1"/>
  <c r="H83" i="1"/>
  <c r="L34" i="1"/>
  <c r="L78" i="1" s="1"/>
  <c r="L39" i="1"/>
  <c r="L35" i="1"/>
  <c r="L79" i="1" s="1"/>
  <c r="L37" i="1"/>
  <c r="L81" i="1" s="1"/>
  <c r="L36" i="1"/>
  <c r="L110" i="1"/>
  <c r="L38" i="1"/>
  <c r="F83" i="1"/>
  <c r="F82" i="1"/>
  <c r="J66" i="1"/>
  <c r="J67" i="1"/>
  <c r="M22" i="1"/>
  <c r="M20" i="1"/>
  <c r="M25" i="1"/>
  <c r="M23" i="1"/>
  <c r="M65" i="1" s="1"/>
  <c r="M21" i="1"/>
  <c r="M107" i="1"/>
  <c r="M24" i="1"/>
  <c r="L24" i="1"/>
  <c r="L107" i="1"/>
  <c r="L20" i="1"/>
  <c r="L22" i="1"/>
  <c r="L23" i="1"/>
  <c r="L65" i="1" s="1"/>
  <c r="L25" i="1"/>
  <c r="L21" i="1"/>
  <c r="Q75" i="1"/>
  <c r="Q74" i="1"/>
  <c r="L75" i="1"/>
  <c r="L74" i="1"/>
  <c r="M74" i="1"/>
  <c r="M75" i="1"/>
  <c r="G50" i="1"/>
  <c r="G49" i="1"/>
  <c r="G47" i="1"/>
  <c r="G111" i="1"/>
  <c r="G48" i="1"/>
  <c r="G51" i="1"/>
  <c r="M49" i="1"/>
  <c r="M50" i="1"/>
  <c r="M47" i="1"/>
  <c r="M51" i="1"/>
  <c r="M48" i="1"/>
  <c r="M111" i="1"/>
  <c r="H50" i="1"/>
  <c r="H51" i="1"/>
  <c r="H47" i="1"/>
  <c r="H111" i="1"/>
  <c r="H48" i="1"/>
  <c r="H49" i="1"/>
  <c r="L82" i="1"/>
  <c r="L83" i="1"/>
  <c r="I82" i="1"/>
  <c r="I83" i="1"/>
  <c r="H36" i="1"/>
  <c r="H35" i="1"/>
  <c r="H79" i="1" s="1"/>
  <c r="H38" i="1"/>
  <c r="H34" i="1"/>
  <c r="H78" i="1" s="1"/>
  <c r="H39" i="1"/>
  <c r="H110" i="1"/>
  <c r="H37" i="1"/>
  <c r="H81" i="1" s="1"/>
  <c r="K107" i="1"/>
  <c r="K24" i="1"/>
  <c r="K22" i="1"/>
  <c r="K20" i="1"/>
  <c r="K23" i="1"/>
  <c r="K65" i="1" s="1"/>
  <c r="K25" i="1"/>
  <c r="K21" i="1"/>
  <c r="G67" i="1"/>
  <c r="G66" i="1"/>
  <c r="G20" i="1"/>
  <c r="G25" i="1"/>
  <c r="G65" i="1"/>
  <c r="G24" i="1"/>
  <c r="G21" i="1"/>
  <c r="G107" i="1"/>
  <c r="G22" i="1"/>
  <c r="Q67" i="1"/>
  <c r="Q66" i="1"/>
  <c r="G108" i="1"/>
  <c r="G28" i="1"/>
  <c r="G71" i="1" s="1"/>
  <c r="G32" i="1"/>
  <c r="G29" i="1"/>
  <c r="G27" i="1"/>
  <c r="G70" i="1" s="1"/>
  <c r="G31" i="1"/>
  <c r="G30" i="1"/>
  <c r="G73" i="1" s="1"/>
  <c r="O75" i="1"/>
  <c r="O74" i="1"/>
  <c r="O77" i="1" l="1"/>
  <c r="F112" i="1"/>
  <c r="G61" i="1"/>
  <c r="F80" i="1"/>
  <c r="P63" i="1"/>
  <c r="P62" i="1"/>
  <c r="P72" i="1"/>
  <c r="P77" i="1"/>
  <c r="P64" i="1"/>
  <c r="P45" i="1"/>
  <c r="P44" i="1" s="1"/>
  <c r="K72" i="1"/>
  <c r="K77" i="1"/>
  <c r="J85" i="1"/>
  <c r="J80" i="1"/>
  <c r="M77" i="1"/>
  <c r="M72" i="1"/>
  <c r="P85" i="1"/>
  <c r="P80" i="1"/>
  <c r="I80" i="1"/>
  <c r="I85" i="1"/>
  <c r="N80" i="1"/>
  <c r="N85" i="1"/>
  <c r="H72" i="1"/>
  <c r="H77" i="1"/>
  <c r="N77" i="1"/>
  <c r="N72" i="1"/>
  <c r="K85" i="1"/>
  <c r="K80" i="1"/>
  <c r="P69" i="1"/>
  <c r="Q77" i="1"/>
  <c r="Q72" i="1"/>
  <c r="L72" i="1"/>
  <c r="L77" i="1"/>
  <c r="I77" i="1"/>
  <c r="I72" i="1"/>
  <c r="J72" i="1"/>
  <c r="J77" i="1"/>
  <c r="M80" i="1"/>
  <c r="M85" i="1"/>
  <c r="G80" i="1"/>
  <c r="G85" i="1"/>
  <c r="O63" i="1"/>
  <c r="O42" i="1"/>
  <c r="O62" i="1"/>
  <c r="O41" i="1"/>
  <c r="I42" i="1"/>
  <c r="I63" i="1"/>
  <c r="I64" i="1"/>
  <c r="I46" i="1"/>
  <c r="I69" i="1"/>
  <c r="I45" i="1"/>
  <c r="N42" i="1"/>
  <c r="N63" i="1"/>
  <c r="Q41" i="1"/>
  <c r="Q62" i="1"/>
  <c r="H64" i="1"/>
  <c r="H46" i="1"/>
  <c r="H69" i="1"/>
  <c r="H45" i="1"/>
  <c r="H41" i="1"/>
  <c r="H62" i="1"/>
  <c r="F63" i="1"/>
  <c r="F42" i="1"/>
  <c r="F41" i="1"/>
  <c r="F62" i="1"/>
  <c r="J41" i="1"/>
  <c r="J62" i="1"/>
  <c r="O69" i="1"/>
  <c r="O46" i="1"/>
  <c r="O45" i="1"/>
  <c r="O64" i="1"/>
  <c r="I62" i="1"/>
  <c r="I41" i="1"/>
  <c r="N62" i="1"/>
  <c r="N41" i="1"/>
  <c r="N46" i="1"/>
  <c r="N45" i="1"/>
  <c r="N69" i="1"/>
  <c r="N64" i="1"/>
  <c r="Q45" i="1"/>
  <c r="Q69" i="1"/>
  <c r="Q64" i="1"/>
  <c r="Q46" i="1"/>
  <c r="Q63" i="1"/>
  <c r="Q42" i="1"/>
  <c r="H42" i="1"/>
  <c r="H63" i="1"/>
  <c r="F69" i="1"/>
  <c r="F46" i="1"/>
  <c r="F64" i="1"/>
  <c r="F45" i="1"/>
  <c r="J42" i="1"/>
  <c r="J63" i="1"/>
  <c r="J69" i="1"/>
  <c r="J64" i="1"/>
  <c r="J46" i="1"/>
  <c r="J45" i="1"/>
  <c r="G77" i="1"/>
  <c r="G72" i="1"/>
  <c r="G69" i="1"/>
  <c r="G46" i="1"/>
  <c r="G64" i="1"/>
  <c r="G45" i="1"/>
  <c r="G42" i="1"/>
  <c r="G63" i="1"/>
  <c r="G62" i="1"/>
  <c r="G41" i="1"/>
  <c r="K41" i="1"/>
  <c r="K62" i="1"/>
  <c r="H85" i="1"/>
  <c r="H80" i="1"/>
  <c r="L45" i="1"/>
  <c r="L46" i="1"/>
  <c r="L69" i="1"/>
  <c r="L64" i="1"/>
  <c r="M63" i="1"/>
  <c r="M42" i="1"/>
  <c r="M64" i="1"/>
  <c r="M46" i="1"/>
  <c r="M45" i="1"/>
  <c r="M69" i="1"/>
  <c r="P43" i="1"/>
  <c r="K42" i="1"/>
  <c r="K63" i="1"/>
  <c r="K45" i="1"/>
  <c r="K64" i="1"/>
  <c r="K69" i="1"/>
  <c r="K46" i="1"/>
  <c r="L42" i="1"/>
  <c r="L63" i="1"/>
  <c r="L62" i="1"/>
  <c r="L41" i="1"/>
  <c r="M62" i="1"/>
  <c r="M41" i="1"/>
  <c r="L80" i="1"/>
  <c r="L85" i="1"/>
  <c r="G112" i="1" l="1"/>
  <c r="H61" i="1"/>
  <c r="Q44" i="1"/>
  <c r="Q43" i="1"/>
  <c r="O43" i="1"/>
  <c r="O44" i="1"/>
  <c r="J43" i="1"/>
  <c r="J44" i="1"/>
  <c r="F43" i="1"/>
  <c r="F44" i="1"/>
  <c r="N44" i="1"/>
  <c r="N43" i="1"/>
  <c r="H43" i="1"/>
  <c r="H44" i="1"/>
  <c r="I43" i="1"/>
  <c r="I44" i="1"/>
  <c r="G43" i="1"/>
  <c r="G44" i="1"/>
  <c r="K44" i="1"/>
  <c r="K43" i="1"/>
  <c r="M44" i="1"/>
  <c r="M43" i="1"/>
  <c r="L43" i="1"/>
  <c r="L44" i="1"/>
  <c r="I61" i="1" l="1"/>
  <c r="H112" i="1"/>
  <c r="J61" i="1" l="1"/>
  <c r="I112" i="1"/>
  <c r="J112" i="1" l="1"/>
  <c r="K61" i="1"/>
  <c r="L61" i="1" l="1"/>
  <c r="K112" i="1"/>
  <c r="L112" i="1" l="1"/>
  <c r="M61" i="1"/>
  <c r="N61" i="1" l="1"/>
  <c r="M112" i="1"/>
  <c r="N112" i="1" l="1"/>
  <c r="O61" i="1"/>
  <c r="P61" i="1" l="1"/>
  <c r="O112" i="1"/>
  <c r="Q61" i="1" l="1"/>
  <c r="Q112" i="1" s="1"/>
  <c r="P112" i="1"/>
</calcChain>
</file>

<file path=xl/sharedStrings.xml><?xml version="1.0" encoding="utf-8"?>
<sst xmlns="http://schemas.openxmlformats.org/spreadsheetml/2006/main" count="49" uniqueCount="38">
  <si>
    <t>1RM</t>
  </si>
  <si>
    <t>5RM</t>
  </si>
  <si>
    <t>Hip Thrust</t>
  </si>
  <si>
    <t>-</t>
  </si>
  <si>
    <t>Ejercicio</t>
  </si>
  <si>
    <t>Peso</t>
  </si>
  <si>
    <t>Peso Inicial</t>
  </si>
  <si>
    <t>Sentadilla</t>
  </si>
  <si>
    <t>Press Banca</t>
  </si>
  <si>
    <t>Peso Muerto</t>
  </si>
  <si>
    <t>Remo</t>
  </si>
  <si>
    <t>Press Inclinado</t>
  </si>
  <si>
    <t>Carga Externa</t>
  </si>
  <si>
    <t>Semana</t>
  </si>
  <si>
    <t>Día</t>
  </si>
  <si>
    <t>Lunes</t>
  </si>
  <si>
    <t>Miércoles</t>
  </si>
  <si>
    <t>Viernes</t>
  </si>
  <si>
    <t>Peso Corporal</t>
  </si>
  <si>
    <t>Peso Corporal Objetivo</t>
  </si>
  <si>
    <t>Peso Corporal al 10%</t>
  </si>
  <si>
    <t>Cintura (cm)</t>
  </si>
  <si>
    <t>Cuello (cm)</t>
  </si>
  <si>
    <t>Masa Grasa</t>
  </si>
  <si>
    <t xml:space="preserve"> FFMI Ajustado </t>
  </si>
  <si>
    <t>Altura (m)</t>
  </si>
  <si>
    <t>1RMs Estimados</t>
  </si>
  <si>
    <t>Peso Corporal al 10% Depleto</t>
  </si>
  <si>
    <t>Llegar a tus PRs en la Semana</t>
  </si>
  <si>
    <t>Sólo rellenar celdas en color:</t>
  </si>
  <si>
    <t>Reps</t>
  </si>
  <si>
    <t>Salto de Peso
 entre Series</t>
  </si>
  <si>
    <t>Carga interna  (RPE/RIR/Velocidad de Ejecución)</t>
  </si>
  <si>
    <t>Discos más Pequeños Disponibles</t>
  </si>
  <si>
    <t>Masa Libre de grasa</t>
  </si>
  <si>
    <t>Indice de Masa Libre de Grasa (FFMI)</t>
  </si>
  <si>
    <t>Registro de la Composición Corporal</t>
  </si>
  <si>
    <t>Grasa Corporal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</si>
</sst>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3" tint="0.79998168889431442"/>
        <bgColor indexed="23"/>
      </patternFill>
    </fill>
    <fill>
      <patternFill patternType="solid">
        <fgColor theme="0" tint="-4.9989318521683403E-2"/>
        <bgColor indexed="23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9" tint="0.79998168889431442"/>
        <bgColor indexed="23"/>
      </patternFill>
    </fill>
    <fill>
      <patternFill patternType="solid">
        <fgColor theme="3" tint="-0.499984740745262"/>
        <bgColor indexed="31"/>
      </patternFill>
    </fill>
  </fills>
  <borders count="110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0" fontId="5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</cellStyleXfs>
  <cellXfs count="341">
    <xf numFmtId="0" fontId="0" fillId="0" borderId="0" xfId="0"/>
    <xf numFmtId="1" fontId="2" fillId="2" borderId="8" xfId="2" applyNumberFormat="1" applyFill="1" applyBorder="1" applyAlignment="1">
      <alignment horizontal="center"/>
    </xf>
    <xf numFmtId="1" fontId="2" fillId="2" borderId="21" xfId="2" applyNumberFormat="1" applyFill="1" applyBorder="1" applyAlignment="1">
      <alignment horizontal="center"/>
    </xf>
    <xf numFmtId="0" fontId="4" fillId="3" borderId="29" xfId="0" applyFont="1" applyFill="1" applyBorder="1"/>
    <xf numFmtId="0" fontId="2" fillId="2" borderId="22" xfId="2" applyFill="1" applyBorder="1" applyAlignment="1">
      <alignment horizontal="center"/>
    </xf>
    <xf numFmtId="0" fontId="2" fillId="2" borderId="11" xfId="2" applyFill="1" applyBorder="1" applyAlignment="1">
      <alignment horizontal="center"/>
    </xf>
    <xf numFmtId="1" fontId="2" fillId="2" borderId="13" xfId="2" applyNumberFormat="1" applyFill="1" applyBorder="1" applyAlignment="1">
      <alignment horizontal="center"/>
    </xf>
    <xf numFmtId="0" fontId="2" fillId="2" borderId="14" xfId="2" applyFill="1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12" borderId="30" xfId="0" applyFill="1" applyBorder="1"/>
    <xf numFmtId="0" fontId="0" fillId="12" borderId="20" xfId="0" applyFill="1" applyBorder="1"/>
    <xf numFmtId="0" fontId="0" fillId="12" borderId="61" xfId="0" applyFill="1" applyBorder="1"/>
    <xf numFmtId="0" fontId="0" fillId="12" borderId="10" xfId="0" applyFill="1" applyBorder="1"/>
    <xf numFmtId="0" fontId="0" fillId="12" borderId="15" xfId="0" applyFill="1" applyBorder="1"/>
    <xf numFmtId="0" fontId="0" fillId="12" borderId="89" xfId="0" applyFill="1" applyBorder="1"/>
    <xf numFmtId="0" fontId="0" fillId="12" borderId="12" xfId="0" applyFill="1" applyBorder="1"/>
    <xf numFmtId="0" fontId="0" fillId="12" borderId="16" xfId="0" applyFill="1" applyBorder="1"/>
    <xf numFmtId="0" fontId="0" fillId="12" borderId="86" xfId="0" applyFill="1" applyBorder="1"/>
    <xf numFmtId="164" fontId="2" fillId="13" borderId="21" xfId="2" applyNumberFormat="1" applyFill="1" applyBorder="1" applyAlignment="1">
      <alignment horizontal="center"/>
    </xf>
    <xf numFmtId="9" fontId="4" fillId="3" borderId="13" xfId="1" applyFont="1" applyFill="1" applyBorder="1" applyAlignment="1">
      <alignment horizontal="center"/>
    </xf>
    <xf numFmtId="0" fontId="9" fillId="11" borderId="9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/>
    </xf>
    <xf numFmtId="0" fontId="9" fillId="11" borderId="29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11" borderId="24" xfId="0" applyFont="1" applyFill="1" applyBorder="1" applyAlignment="1">
      <alignment horizontal="center" vertical="center" wrapText="1"/>
    </xf>
    <xf numFmtId="0" fontId="9" fillId="11" borderId="30" xfId="0" applyFont="1" applyFill="1" applyBorder="1" applyAlignment="1">
      <alignment horizontal="center" vertical="center"/>
    </xf>
    <xf numFmtId="0" fontId="9" fillId="11" borderId="21" xfId="0" applyFont="1" applyFill="1" applyBorder="1" applyAlignment="1">
      <alignment horizontal="center" vertical="center"/>
    </xf>
    <xf numFmtId="0" fontId="9" fillId="11" borderId="22" xfId="0" applyFont="1" applyFill="1" applyBorder="1" applyAlignment="1">
      <alignment horizontal="center" vertical="center"/>
    </xf>
    <xf numFmtId="0" fontId="0" fillId="11" borderId="38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49" xfId="0" applyFill="1" applyBorder="1" applyAlignment="1">
      <alignment horizontal="center"/>
    </xf>
    <xf numFmtId="0" fontId="0" fillId="11" borderId="41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1" borderId="50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11" borderId="32" xfId="0" applyFill="1" applyBorder="1" applyAlignment="1">
      <alignment horizontal="center"/>
    </xf>
    <xf numFmtId="0" fontId="0" fillId="11" borderId="33" xfId="0" applyFill="1" applyBorder="1" applyAlignment="1">
      <alignment horizontal="center"/>
    </xf>
    <xf numFmtId="0" fontId="12" fillId="5" borderId="38" xfId="0" applyFont="1" applyFill="1" applyBorder="1" applyAlignment="1">
      <alignment horizontal="center" vertical="center"/>
    </xf>
    <xf numFmtId="0" fontId="12" fillId="5" borderId="52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50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/>
    </xf>
    <xf numFmtId="0" fontId="9" fillId="11" borderId="81" xfId="0" applyFont="1" applyFill="1" applyBorder="1" applyAlignment="1">
      <alignment horizontal="center" vertical="center"/>
    </xf>
    <xf numFmtId="0" fontId="9" fillId="11" borderId="82" xfId="0" applyFont="1" applyFill="1" applyBorder="1" applyAlignment="1">
      <alignment horizontal="center" vertical="center"/>
    </xf>
    <xf numFmtId="0" fontId="9" fillId="11" borderId="83" xfId="0" applyFont="1" applyFill="1" applyBorder="1" applyAlignment="1">
      <alignment horizontal="center" vertical="center"/>
    </xf>
    <xf numFmtId="0" fontId="9" fillId="11" borderId="27" xfId="0" applyFont="1" applyFill="1" applyBorder="1" applyAlignment="1">
      <alignment horizontal="center"/>
    </xf>
    <xf numFmtId="0" fontId="9" fillId="11" borderId="28" xfId="0" applyFont="1" applyFill="1" applyBorder="1" applyAlignment="1">
      <alignment horizontal="center"/>
    </xf>
    <xf numFmtId="0" fontId="9" fillId="11" borderId="29" xfId="0" applyFont="1" applyFill="1" applyBorder="1" applyAlignment="1">
      <alignment horizontal="center"/>
    </xf>
    <xf numFmtId="0" fontId="13" fillId="11" borderId="87" xfId="0" applyFont="1" applyFill="1" applyBorder="1" applyAlignment="1">
      <alignment horizontal="center" vertical="center"/>
    </xf>
    <xf numFmtId="0" fontId="13" fillId="11" borderId="88" xfId="0" applyFont="1" applyFill="1" applyBorder="1" applyAlignment="1">
      <alignment horizontal="center" vertical="center"/>
    </xf>
    <xf numFmtId="0" fontId="13" fillId="11" borderId="89" xfId="0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9" fillId="11" borderId="87" xfId="0" applyFont="1" applyFill="1" applyBorder="1" applyAlignment="1">
      <alignment horizontal="center" vertical="center"/>
    </xf>
    <xf numFmtId="0" fontId="9" fillId="11" borderId="88" xfId="0" applyFont="1" applyFill="1" applyBorder="1" applyAlignment="1">
      <alignment horizontal="center" vertical="center"/>
    </xf>
    <xf numFmtId="0" fontId="9" fillId="11" borderId="89" xfId="0" applyFont="1" applyFill="1" applyBorder="1" applyAlignment="1">
      <alignment horizontal="center" vertical="center"/>
    </xf>
    <xf numFmtId="0" fontId="9" fillId="11" borderId="84" xfId="0" applyFont="1" applyFill="1" applyBorder="1" applyAlignment="1">
      <alignment horizontal="center" vertical="center"/>
    </xf>
    <xf numFmtId="0" fontId="9" fillId="11" borderId="85" xfId="0" applyFont="1" applyFill="1" applyBorder="1" applyAlignment="1">
      <alignment horizontal="center" vertical="center"/>
    </xf>
    <xf numFmtId="0" fontId="9" fillId="11" borderId="86" xfId="0" applyFont="1" applyFill="1" applyBorder="1" applyAlignment="1">
      <alignment horizontal="center" vertical="center"/>
    </xf>
    <xf numFmtId="0" fontId="3" fillId="6" borderId="27" xfId="2" applyFont="1" applyFill="1" applyBorder="1" applyAlignment="1">
      <alignment horizontal="center" vertical="center"/>
    </xf>
    <xf numFmtId="0" fontId="3" fillId="6" borderId="28" xfId="2" applyFont="1" applyFill="1" applyBorder="1" applyAlignment="1">
      <alignment horizontal="center" vertical="center"/>
    </xf>
    <xf numFmtId="0" fontId="3" fillId="6" borderId="29" xfId="2" applyFont="1" applyFill="1" applyBorder="1" applyAlignment="1">
      <alignment horizontal="center" vertical="center"/>
    </xf>
    <xf numFmtId="0" fontId="14" fillId="15" borderId="27" xfId="0" applyFont="1" applyFill="1" applyBorder="1" applyAlignment="1">
      <alignment vertical="center"/>
    </xf>
    <xf numFmtId="0" fontId="14" fillId="15" borderId="28" xfId="0" applyFont="1" applyFill="1" applyBorder="1" applyAlignment="1">
      <alignment vertical="center"/>
    </xf>
    <xf numFmtId="0" fontId="11" fillId="15" borderId="27" xfId="0" applyFont="1" applyFill="1" applyBorder="1" applyAlignment="1">
      <alignment vertical="center"/>
    </xf>
    <xf numFmtId="0" fontId="11" fillId="15" borderId="28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/>
    <xf numFmtId="0" fontId="10" fillId="0" borderId="0" xfId="0" applyFont="1" applyFill="1" applyBorder="1" applyAlignment="1"/>
    <xf numFmtId="0" fontId="11" fillId="16" borderId="9" xfId="0" applyFont="1" applyFill="1" applyBorder="1" applyAlignment="1">
      <alignment vertical="center"/>
    </xf>
    <xf numFmtId="0" fontId="2" fillId="17" borderId="20" xfId="2" applyFill="1" applyBorder="1" applyAlignment="1">
      <alignment horizontal="center"/>
    </xf>
    <xf numFmtId="0" fontId="2" fillId="17" borderId="21" xfId="2" applyFill="1" applyBorder="1" applyAlignment="1">
      <alignment horizontal="center"/>
    </xf>
    <xf numFmtId="0" fontId="2" fillId="17" borderId="15" xfId="2" applyFill="1" applyBorder="1" applyAlignment="1">
      <alignment horizontal="center"/>
    </xf>
    <xf numFmtId="0" fontId="2" fillId="17" borderId="8" xfId="2" applyFill="1" applyBorder="1" applyAlignment="1">
      <alignment horizontal="center"/>
    </xf>
    <xf numFmtId="0" fontId="8" fillId="16" borderId="16" xfId="0" applyFont="1" applyFill="1" applyBorder="1" applyAlignment="1">
      <alignment horizontal="center"/>
    </xf>
    <xf numFmtId="0" fontId="8" fillId="16" borderId="13" xfId="0" applyFont="1" applyFill="1" applyBorder="1" applyAlignment="1">
      <alignment horizontal="center"/>
    </xf>
    <xf numFmtId="0" fontId="2" fillId="17" borderId="9" xfId="2" applyFill="1" applyBorder="1" applyAlignment="1">
      <alignment horizontal="center" vertical="center"/>
    </xf>
    <xf numFmtId="0" fontId="2" fillId="17" borderId="76" xfId="2" applyFill="1" applyBorder="1" applyAlignment="1">
      <alignment horizontal="center" vertical="center"/>
    </xf>
    <xf numFmtId="0" fontId="0" fillId="16" borderId="10" xfId="0" applyFill="1" applyBorder="1"/>
    <xf numFmtId="0" fontId="0" fillId="16" borderId="8" xfId="0" applyFill="1" applyBorder="1"/>
    <xf numFmtId="0" fontId="0" fillId="16" borderId="11" xfId="0" applyFill="1" applyBorder="1"/>
    <xf numFmtId="0" fontId="0" fillId="16" borderId="90" xfId="0" applyFill="1" applyBorder="1"/>
    <xf numFmtId="0" fontId="0" fillId="16" borderId="94" xfId="0" applyFill="1" applyBorder="1"/>
    <xf numFmtId="0" fontId="0" fillId="16" borderId="95" xfId="0" applyFill="1" applyBorder="1"/>
    <xf numFmtId="0" fontId="0" fillId="16" borderId="30" xfId="0" applyFill="1" applyBorder="1"/>
    <xf numFmtId="0" fontId="0" fillId="16" borderId="21" xfId="0" applyFill="1" applyBorder="1"/>
    <xf numFmtId="0" fontId="0" fillId="16" borderId="22" xfId="0" applyFill="1" applyBorder="1"/>
    <xf numFmtId="0" fontId="16" fillId="14" borderId="38" xfId="0" applyFont="1" applyFill="1" applyBorder="1" applyAlignment="1">
      <alignment horizontal="center" vertical="center"/>
    </xf>
    <xf numFmtId="0" fontId="16" fillId="14" borderId="52" xfId="0" applyFont="1" applyFill="1" applyBorder="1" applyAlignment="1">
      <alignment horizontal="center" vertical="center"/>
    </xf>
    <xf numFmtId="0" fontId="16" fillId="14" borderId="49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center"/>
    </xf>
    <xf numFmtId="0" fontId="17" fillId="20" borderId="96" xfId="2" applyFont="1" applyFill="1" applyBorder="1" applyAlignment="1">
      <alignment horizontal="center" vertical="center"/>
    </xf>
    <xf numFmtId="0" fontId="17" fillId="20" borderId="97" xfId="2" applyFont="1" applyFill="1" applyBorder="1" applyAlignment="1">
      <alignment horizontal="center" vertical="center"/>
    </xf>
    <xf numFmtId="0" fontId="17" fillId="20" borderId="98" xfId="2" applyFont="1" applyFill="1" applyBorder="1" applyAlignment="1">
      <alignment horizontal="center" vertical="center"/>
    </xf>
    <xf numFmtId="0" fontId="18" fillId="14" borderId="23" xfId="0" applyFont="1" applyFill="1" applyBorder="1" applyAlignment="1">
      <alignment horizontal="center" vertical="center"/>
    </xf>
    <xf numFmtId="0" fontId="18" fillId="14" borderId="24" xfId="0" applyFont="1" applyFill="1" applyBorder="1" applyAlignment="1">
      <alignment horizontal="center" vertical="center"/>
    </xf>
    <xf numFmtId="0" fontId="18" fillId="14" borderId="25" xfId="0" applyFont="1" applyFill="1" applyBorder="1" applyAlignment="1">
      <alignment horizontal="center" vertical="center"/>
    </xf>
    <xf numFmtId="0" fontId="16" fillId="20" borderId="93" xfId="2" applyFont="1" applyFill="1" applyBorder="1" applyAlignment="1">
      <alignment horizontal="center" vertical="center"/>
    </xf>
    <xf numFmtId="0" fontId="16" fillId="20" borderId="1" xfId="2" applyFont="1" applyFill="1" applyBorder="1" applyAlignment="1">
      <alignment horizontal="center" vertical="center"/>
    </xf>
    <xf numFmtId="0" fontId="0" fillId="0" borderId="0" xfId="0" applyFont="1"/>
    <xf numFmtId="0" fontId="20" fillId="6" borderId="38" xfId="2" applyFont="1" applyFill="1" applyBorder="1" applyAlignment="1">
      <alignment horizontal="center" vertical="center"/>
    </xf>
    <xf numFmtId="0" fontId="20" fillId="6" borderId="9" xfId="2" applyFont="1" applyFill="1" applyBorder="1" applyAlignment="1">
      <alignment horizontal="center" vertical="center"/>
    </xf>
    <xf numFmtId="0" fontId="20" fillId="6" borderId="101" xfId="2" applyFont="1" applyFill="1" applyBorder="1" applyAlignment="1">
      <alignment horizontal="center" vertical="center"/>
    </xf>
    <xf numFmtId="0" fontId="20" fillId="6" borderId="39" xfId="2" applyFont="1" applyFill="1" applyBorder="1" applyAlignment="1">
      <alignment horizontal="center" vertical="center"/>
    </xf>
    <xf numFmtId="0" fontId="20" fillId="6" borderId="40" xfId="2" applyFont="1" applyFill="1" applyBorder="1" applyAlignment="1">
      <alignment horizontal="center" vertical="center"/>
    </xf>
    <xf numFmtId="0" fontId="21" fillId="6" borderId="38" xfId="2" applyFont="1" applyFill="1" applyBorder="1" applyAlignment="1">
      <alignment horizontal="center" vertical="center"/>
    </xf>
    <xf numFmtId="0" fontId="20" fillId="6" borderId="70" xfId="2" applyFont="1" applyFill="1" applyBorder="1" applyAlignment="1">
      <alignment horizontal="center" vertical="center"/>
    </xf>
    <xf numFmtId="0" fontId="19" fillId="6" borderId="70" xfId="2" applyFont="1" applyFill="1" applyBorder="1" applyAlignment="1">
      <alignment horizontal="center" vertical="center"/>
    </xf>
    <xf numFmtId="0" fontId="19" fillId="8" borderId="102" xfId="2" applyFont="1" applyFill="1" applyBorder="1" applyAlignment="1">
      <alignment horizontal="center" vertical="center"/>
    </xf>
    <xf numFmtId="0" fontId="19" fillId="8" borderId="99" xfId="2" applyFont="1" applyFill="1" applyBorder="1" applyAlignment="1">
      <alignment horizontal="center" vertical="center"/>
    </xf>
    <xf numFmtId="0" fontId="19" fillId="8" borderId="103" xfId="2" applyFont="1" applyFill="1" applyBorder="1" applyAlignment="1">
      <alignment horizontal="center" vertical="center"/>
    </xf>
    <xf numFmtId="0" fontId="19" fillId="6" borderId="49" xfId="2" applyFont="1" applyFill="1" applyBorder="1" applyAlignment="1">
      <alignment horizontal="center" vertical="center"/>
    </xf>
    <xf numFmtId="0" fontId="19" fillId="18" borderId="48" xfId="2" applyFont="1" applyFill="1" applyBorder="1" applyAlignment="1">
      <alignment horizontal="center" vertical="center"/>
    </xf>
    <xf numFmtId="0" fontId="19" fillId="18" borderId="52" xfId="2" applyFont="1" applyFill="1" applyBorder="1" applyAlignment="1">
      <alignment horizontal="center" vertical="center"/>
    </xf>
    <xf numFmtId="0" fontId="19" fillId="18" borderId="47" xfId="2" applyFont="1" applyFill="1" applyBorder="1" applyAlignment="1">
      <alignment horizontal="center" vertical="center"/>
    </xf>
    <xf numFmtId="0" fontId="19" fillId="18" borderId="49" xfId="2" applyFont="1" applyFill="1" applyBorder="1" applyAlignment="1">
      <alignment horizontal="center" vertical="center"/>
    </xf>
    <xf numFmtId="0" fontId="21" fillId="6" borderId="41" xfId="2" applyFont="1" applyFill="1" applyBorder="1" applyAlignment="1">
      <alignment horizontal="center" vertical="center"/>
    </xf>
    <xf numFmtId="0" fontId="20" fillId="6" borderId="71" xfId="2" applyFont="1" applyFill="1" applyBorder="1" applyAlignment="1">
      <alignment horizontal="center" vertical="center"/>
    </xf>
    <xf numFmtId="0" fontId="19" fillId="6" borderId="71" xfId="2" applyFont="1" applyFill="1" applyBorder="1" applyAlignment="1">
      <alignment horizontal="center" vertical="center"/>
    </xf>
    <xf numFmtId="0" fontId="19" fillId="8" borderId="104" xfId="2" applyFont="1" applyFill="1" applyBorder="1" applyAlignment="1">
      <alignment horizontal="center" vertical="center"/>
    </xf>
    <xf numFmtId="0" fontId="19" fillId="8" borderId="35" xfId="2" applyFont="1" applyFill="1" applyBorder="1" applyAlignment="1">
      <alignment horizontal="center" vertical="center"/>
    </xf>
    <xf numFmtId="0" fontId="19" fillId="8" borderId="105" xfId="2" applyFont="1" applyFill="1" applyBorder="1" applyAlignment="1">
      <alignment horizontal="center" vertical="center"/>
    </xf>
    <xf numFmtId="0" fontId="19" fillId="6" borderId="50" xfId="2" applyFont="1" applyFill="1" applyBorder="1" applyAlignment="1">
      <alignment horizontal="center" vertical="center"/>
    </xf>
    <xf numFmtId="0" fontId="19" fillId="18" borderId="34" xfId="2" applyFont="1" applyFill="1" applyBorder="1" applyAlignment="1">
      <alignment horizontal="center" vertical="center"/>
    </xf>
    <xf numFmtId="0" fontId="19" fillId="18" borderId="0" xfId="2" applyFont="1" applyFill="1" applyBorder="1" applyAlignment="1">
      <alignment horizontal="center" vertical="center"/>
    </xf>
    <xf numFmtId="0" fontId="19" fillId="18" borderId="35" xfId="2" applyFont="1" applyFill="1" applyBorder="1" applyAlignment="1">
      <alignment horizontal="center" vertical="center"/>
    </xf>
    <xf numFmtId="0" fontId="19" fillId="18" borderId="50" xfId="2" applyFont="1" applyFill="1" applyBorder="1" applyAlignment="1">
      <alignment horizontal="center" vertical="center"/>
    </xf>
    <xf numFmtId="0" fontId="20" fillId="6" borderId="19" xfId="2" applyFont="1" applyFill="1" applyBorder="1" applyAlignment="1">
      <alignment horizontal="center" vertical="center"/>
    </xf>
    <xf numFmtId="0" fontId="19" fillId="6" borderId="19" xfId="2" applyFont="1" applyFill="1" applyBorder="1" applyAlignment="1">
      <alignment horizontal="center" vertical="center"/>
    </xf>
    <xf numFmtId="0" fontId="19" fillId="8" borderId="30" xfId="2" applyFont="1" applyFill="1" applyBorder="1" applyAlignment="1">
      <alignment horizontal="center" vertical="center"/>
    </xf>
    <xf numFmtId="0" fontId="19" fillId="8" borderId="21" xfId="2" applyFont="1" applyFill="1" applyBorder="1" applyAlignment="1">
      <alignment horizontal="center" vertical="center"/>
    </xf>
    <xf numFmtId="0" fontId="19" fillId="8" borderId="22" xfId="2" applyFont="1" applyFill="1" applyBorder="1" applyAlignment="1">
      <alignment horizontal="center" vertical="center"/>
    </xf>
    <xf numFmtId="0" fontId="19" fillId="6" borderId="61" xfId="2" applyFont="1" applyFill="1" applyBorder="1" applyAlignment="1">
      <alignment horizontal="center" vertical="center"/>
    </xf>
    <xf numFmtId="0" fontId="19" fillId="18" borderId="36" xfId="2" applyFont="1" applyFill="1" applyBorder="1" applyAlignment="1">
      <alignment horizontal="center" vertical="center"/>
    </xf>
    <xf numFmtId="0" fontId="19" fillId="18" borderId="37" xfId="2" applyFont="1" applyFill="1" applyBorder="1" applyAlignment="1">
      <alignment horizontal="center" vertical="center"/>
    </xf>
    <xf numFmtId="0" fontId="19" fillId="18" borderId="56" xfId="2" applyFont="1" applyFill="1" applyBorder="1" applyAlignment="1">
      <alignment horizontal="center" vertical="center"/>
    </xf>
    <xf numFmtId="0" fontId="19" fillId="18" borderId="21" xfId="2" applyFont="1" applyFill="1" applyBorder="1" applyAlignment="1">
      <alignment horizontal="center" vertical="center"/>
    </xf>
    <xf numFmtId="0" fontId="19" fillId="18" borderId="61" xfId="2" applyFont="1" applyFill="1" applyBorder="1" applyAlignment="1">
      <alignment horizontal="center" vertical="center"/>
    </xf>
    <xf numFmtId="0" fontId="20" fillId="2" borderId="72" xfId="2" applyFont="1" applyFill="1" applyBorder="1" applyAlignment="1">
      <alignment horizontal="center" vertical="center"/>
    </xf>
    <xf numFmtId="0" fontId="19" fillId="2" borderId="71" xfId="2" applyFont="1" applyFill="1" applyBorder="1" applyAlignment="1">
      <alignment horizontal="center" vertical="center"/>
    </xf>
    <xf numFmtId="0" fontId="19" fillId="7" borderId="106" xfId="2" applyFont="1" applyFill="1" applyBorder="1" applyAlignment="1">
      <alignment horizontal="center" vertical="center"/>
    </xf>
    <xf numFmtId="0" fontId="19" fillId="7" borderId="2" xfId="2" applyFont="1" applyFill="1" applyBorder="1" applyAlignment="1">
      <alignment horizontal="center" vertical="center"/>
    </xf>
    <xf numFmtId="0" fontId="19" fillId="7" borderId="3" xfId="2" applyFont="1" applyFill="1" applyBorder="1" applyAlignment="1">
      <alignment horizontal="center" vertical="center"/>
    </xf>
    <xf numFmtId="0" fontId="19" fillId="7" borderId="35" xfId="2" applyFont="1" applyFill="1" applyBorder="1" applyAlignment="1">
      <alignment horizontal="center" vertical="center"/>
    </xf>
    <xf numFmtId="0" fontId="19" fillId="7" borderId="50" xfId="2" applyFont="1" applyFill="1" applyBorder="1" applyAlignment="1">
      <alignment horizontal="center" vertical="center"/>
    </xf>
    <xf numFmtId="0" fontId="19" fillId="2" borderId="50" xfId="2" applyFont="1" applyFill="1" applyBorder="1" applyAlignment="1">
      <alignment horizontal="center" vertical="center"/>
    </xf>
    <xf numFmtId="0" fontId="19" fillId="18" borderId="2" xfId="2" applyFont="1" applyFill="1" applyBorder="1" applyAlignment="1">
      <alignment horizontal="center" vertical="center"/>
    </xf>
    <xf numFmtId="0" fontId="19" fillId="18" borderId="3" xfId="2" applyFont="1" applyFill="1" applyBorder="1" applyAlignment="1">
      <alignment horizontal="center" vertical="center"/>
    </xf>
    <xf numFmtId="0" fontId="20" fillId="2" borderId="73" xfId="2" applyFont="1" applyFill="1" applyBorder="1" applyAlignment="1">
      <alignment horizontal="center" vertical="center"/>
    </xf>
    <xf numFmtId="0" fontId="19" fillId="7" borderId="42" xfId="2" applyFont="1" applyFill="1" applyBorder="1" applyAlignment="1">
      <alignment horizontal="center" vertical="center"/>
    </xf>
    <xf numFmtId="0" fontId="19" fillId="18" borderId="42" xfId="2" applyFont="1" applyFill="1" applyBorder="1" applyAlignment="1">
      <alignment horizontal="center" vertical="center"/>
    </xf>
    <xf numFmtId="0" fontId="22" fillId="2" borderId="72" xfId="2" applyFont="1" applyFill="1" applyBorder="1" applyAlignment="1">
      <alignment horizontal="center" vertical="center"/>
    </xf>
    <xf numFmtId="0" fontId="22" fillId="7" borderId="107" xfId="2" applyFont="1" applyFill="1" applyBorder="1" applyAlignment="1">
      <alignment horizontal="center" vertical="center"/>
    </xf>
    <xf numFmtId="0" fontId="22" fillId="7" borderId="6" xfId="2" applyFont="1" applyFill="1" applyBorder="1" applyAlignment="1">
      <alignment horizontal="center" vertical="center"/>
    </xf>
    <xf numFmtId="0" fontId="22" fillId="7" borderId="53" xfId="2" applyFont="1" applyFill="1" applyBorder="1" applyAlignment="1">
      <alignment horizontal="center" vertical="center"/>
    </xf>
    <xf numFmtId="0" fontId="22" fillId="7" borderId="59" xfId="2" applyFont="1" applyFill="1" applyBorder="1" applyAlignment="1">
      <alignment horizontal="center" vertical="center"/>
    </xf>
    <xf numFmtId="0" fontId="22" fillId="7" borderId="57" xfId="2" applyFont="1" applyFill="1" applyBorder="1" applyAlignment="1">
      <alignment horizontal="center" vertical="center"/>
    </xf>
    <xf numFmtId="0" fontId="22" fillId="2" borderId="57" xfId="2" applyFont="1" applyFill="1" applyBorder="1" applyAlignment="1">
      <alignment horizontal="center" vertical="center"/>
    </xf>
    <xf numFmtId="0" fontId="22" fillId="18" borderId="67" xfId="2" applyFont="1" applyFill="1" applyBorder="1" applyAlignment="1">
      <alignment horizontal="center" vertical="center"/>
    </xf>
    <xf numFmtId="0" fontId="22" fillId="18" borderId="6" xfId="2" applyFont="1" applyFill="1" applyBorder="1" applyAlignment="1">
      <alignment horizontal="center" vertical="center"/>
    </xf>
    <xf numFmtId="0" fontId="22" fillId="18" borderId="53" xfId="2" applyFont="1" applyFill="1" applyBorder="1" applyAlignment="1">
      <alignment horizontal="center" vertical="center"/>
    </xf>
    <xf numFmtId="0" fontId="22" fillId="18" borderId="59" xfId="2" applyFont="1" applyFill="1" applyBorder="1" applyAlignment="1">
      <alignment horizontal="center" vertical="center"/>
    </xf>
    <xf numFmtId="0" fontId="22" fillId="18" borderId="57" xfId="2" applyFont="1" applyFill="1" applyBorder="1" applyAlignment="1">
      <alignment horizontal="center" vertical="center"/>
    </xf>
    <xf numFmtId="0" fontId="20" fillId="6" borderId="74" xfId="2" applyFont="1" applyFill="1" applyBorder="1" applyAlignment="1">
      <alignment horizontal="center" vertical="center"/>
    </xf>
    <xf numFmtId="0" fontId="19" fillId="6" borderId="100" xfId="2" applyFont="1" applyFill="1" applyBorder="1" applyAlignment="1">
      <alignment horizontal="center" vertical="center"/>
    </xf>
    <xf numFmtId="0" fontId="19" fillId="9" borderId="108" xfId="2" applyFont="1" applyFill="1" applyBorder="1" applyAlignment="1">
      <alignment horizontal="center" vertical="center"/>
    </xf>
    <xf numFmtId="0" fontId="19" fillId="9" borderId="7" xfId="2" applyFont="1" applyFill="1" applyBorder="1" applyAlignment="1">
      <alignment horizontal="center" vertical="center"/>
    </xf>
    <xf numFmtId="0" fontId="19" fillId="9" borderId="54" xfId="2" applyFont="1" applyFill="1" applyBorder="1" applyAlignment="1">
      <alignment horizontal="center" vertical="center"/>
    </xf>
    <xf numFmtId="0" fontId="19" fillId="9" borderId="60" xfId="2" applyFont="1" applyFill="1" applyBorder="1" applyAlignment="1">
      <alignment horizontal="center" vertical="center"/>
    </xf>
    <xf numFmtId="0" fontId="19" fillId="9" borderId="58" xfId="2" applyFont="1" applyFill="1" applyBorder="1" applyAlignment="1">
      <alignment horizontal="center" vertical="center"/>
    </xf>
    <xf numFmtId="0" fontId="19" fillId="6" borderId="58" xfId="2" applyFont="1" applyFill="1" applyBorder="1" applyAlignment="1">
      <alignment horizontal="center" vertical="center"/>
    </xf>
    <xf numFmtId="0" fontId="19" fillId="19" borderId="7" xfId="2" applyFont="1" applyFill="1" applyBorder="1" applyAlignment="1">
      <alignment horizontal="center" vertical="center"/>
    </xf>
    <xf numFmtId="0" fontId="19" fillId="19" borderId="44" xfId="2" applyFont="1" applyFill="1" applyBorder="1" applyAlignment="1">
      <alignment horizontal="center" vertical="center"/>
    </xf>
    <xf numFmtId="0" fontId="19" fillId="9" borderId="106" xfId="2" applyFont="1" applyFill="1" applyBorder="1" applyAlignment="1">
      <alignment horizontal="center" vertical="center"/>
    </xf>
    <xf numFmtId="0" fontId="19" fillId="9" borderId="2" xfId="2" applyFont="1" applyFill="1" applyBorder="1" applyAlignment="1">
      <alignment horizontal="center" vertical="center"/>
    </xf>
    <xf numFmtId="0" fontId="19" fillId="9" borderId="3" xfId="2" applyFont="1" applyFill="1" applyBorder="1" applyAlignment="1">
      <alignment horizontal="center" vertical="center"/>
    </xf>
    <xf numFmtId="0" fontId="19" fillId="9" borderId="35" xfId="2" applyFont="1" applyFill="1" applyBorder="1" applyAlignment="1">
      <alignment horizontal="center" vertical="center"/>
    </xf>
    <xf numFmtId="0" fontId="19" fillId="9" borderId="50" xfId="2" applyFont="1" applyFill="1" applyBorder="1" applyAlignment="1">
      <alignment horizontal="center" vertical="center"/>
    </xf>
    <xf numFmtId="0" fontId="19" fillId="19" borderId="2" xfId="2" applyFont="1" applyFill="1" applyBorder="1" applyAlignment="1">
      <alignment horizontal="center" vertical="center"/>
    </xf>
    <xf numFmtId="0" fontId="19" fillId="19" borderId="42" xfId="2" applyFont="1" applyFill="1" applyBorder="1" applyAlignment="1">
      <alignment horizontal="center" vertical="center"/>
    </xf>
    <xf numFmtId="0" fontId="19" fillId="8" borderId="106" xfId="2" applyFont="1" applyFill="1" applyBorder="1" applyAlignment="1">
      <alignment horizontal="center" vertical="center"/>
    </xf>
    <xf numFmtId="0" fontId="19" fillId="8" borderId="2" xfId="2" applyFont="1" applyFill="1" applyBorder="1" applyAlignment="1">
      <alignment horizontal="center" vertical="center"/>
    </xf>
    <xf numFmtId="0" fontId="19" fillId="8" borderId="42" xfId="2" applyFont="1" applyFill="1" applyBorder="1" applyAlignment="1">
      <alignment horizontal="center" vertical="center"/>
    </xf>
    <xf numFmtId="0" fontId="20" fillId="6" borderId="72" xfId="2" applyFont="1" applyFill="1" applyBorder="1" applyAlignment="1">
      <alignment horizontal="center" vertical="center"/>
    </xf>
    <xf numFmtId="0" fontId="20" fillId="9" borderId="107" xfId="2" applyFont="1" applyFill="1" applyBorder="1" applyAlignment="1">
      <alignment horizontal="center" vertical="center"/>
    </xf>
    <xf numFmtId="0" fontId="20" fillId="9" borderId="6" xfId="2" applyFont="1" applyFill="1" applyBorder="1" applyAlignment="1">
      <alignment horizontal="center" vertical="center"/>
    </xf>
    <xf numFmtId="0" fontId="20" fillId="9" borderId="53" xfId="2" applyFont="1" applyFill="1" applyBorder="1" applyAlignment="1">
      <alignment horizontal="center" vertical="center"/>
    </xf>
    <xf numFmtId="0" fontId="20" fillId="9" borderId="59" xfId="2" applyFont="1" applyFill="1" applyBorder="1" applyAlignment="1">
      <alignment horizontal="center" vertical="center"/>
    </xf>
    <xf numFmtId="0" fontId="20" fillId="9" borderId="57" xfId="2" applyFont="1" applyFill="1" applyBorder="1" applyAlignment="1">
      <alignment horizontal="center" vertical="center"/>
    </xf>
    <xf numFmtId="0" fontId="20" fillId="6" borderId="57" xfId="2" applyFont="1" applyFill="1" applyBorder="1" applyAlignment="1">
      <alignment horizontal="center" vertical="center"/>
    </xf>
    <xf numFmtId="0" fontId="22" fillId="19" borderId="6" xfId="2" applyFont="1" applyFill="1" applyBorder="1" applyAlignment="1">
      <alignment horizontal="center" vertical="center"/>
    </xf>
    <xf numFmtId="0" fontId="22" fillId="19" borderId="43" xfId="2" applyFont="1" applyFill="1" applyBorder="1" applyAlignment="1">
      <alignment horizontal="center" vertical="center"/>
    </xf>
    <xf numFmtId="0" fontId="20" fillId="2" borderId="75" xfId="2" applyFont="1" applyFill="1" applyBorder="1" applyAlignment="1">
      <alignment horizontal="center" vertical="center"/>
    </xf>
    <xf numFmtId="0" fontId="21" fillId="6" borderId="31" xfId="2" applyFont="1" applyFill="1" applyBorder="1" applyAlignment="1">
      <alignment horizontal="center" vertical="center"/>
    </xf>
    <xf numFmtId="0" fontId="20" fillId="2" borderId="76" xfId="2" applyFont="1" applyFill="1" applyBorder="1" applyAlignment="1">
      <alignment horizontal="center" vertical="center"/>
    </xf>
    <xf numFmtId="0" fontId="20" fillId="2" borderId="76" xfId="2" applyFont="1" applyFill="1" applyBorder="1" applyAlignment="1">
      <alignment horizontal="center" vertical="center"/>
    </xf>
    <xf numFmtId="0" fontId="20" fillId="7" borderId="109" xfId="2" applyFont="1" applyFill="1" applyBorder="1" applyAlignment="1">
      <alignment horizontal="center" vertical="center"/>
    </xf>
    <xf numFmtId="0" fontId="20" fillId="7" borderId="45" xfId="2" applyFont="1" applyFill="1" applyBorder="1" applyAlignment="1">
      <alignment horizontal="center" vertical="center"/>
    </xf>
    <xf numFmtId="0" fontId="20" fillId="7" borderId="46" xfId="2" applyFont="1" applyFill="1" applyBorder="1" applyAlignment="1">
      <alignment horizontal="center" vertical="center"/>
    </xf>
    <xf numFmtId="0" fontId="20" fillId="2" borderId="33" xfId="2" applyFont="1" applyFill="1" applyBorder="1" applyAlignment="1">
      <alignment horizontal="center" vertical="center"/>
    </xf>
    <xf numFmtId="0" fontId="22" fillId="18" borderId="4" xfId="2" applyFont="1" applyFill="1" applyBorder="1" applyAlignment="1">
      <alignment horizontal="center" vertical="center"/>
    </xf>
    <xf numFmtId="0" fontId="22" fillId="18" borderId="79" xfId="2" applyFont="1" applyFill="1" applyBorder="1" applyAlignment="1">
      <alignment horizontal="center" vertical="center"/>
    </xf>
    <xf numFmtId="0" fontId="21" fillId="2" borderId="63" xfId="2" applyFont="1" applyFill="1" applyBorder="1" applyAlignment="1">
      <alignment horizontal="center" vertical="center"/>
    </xf>
    <xf numFmtId="0" fontId="20" fillId="6" borderId="77" xfId="2" applyFont="1" applyFill="1" applyBorder="1" applyAlignment="1">
      <alignment horizontal="center" vertical="center"/>
    </xf>
    <xf numFmtId="0" fontId="19" fillId="9" borderId="48" xfId="2" applyFont="1" applyFill="1" applyBorder="1" applyAlignment="1">
      <alignment horizontal="center" vertical="center"/>
    </xf>
    <xf numFmtId="0" fontId="19" fillId="9" borderId="39" xfId="2" applyFont="1" applyFill="1" applyBorder="1" applyAlignment="1">
      <alignment horizontal="center" vertical="center"/>
    </xf>
    <xf numFmtId="0" fontId="19" fillId="9" borderId="62" xfId="2" applyFont="1" applyFill="1" applyBorder="1" applyAlignment="1">
      <alignment horizontal="center" vertical="center"/>
    </xf>
    <xf numFmtId="0" fontId="19" fillId="9" borderId="47" xfId="2" applyFont="1" applyFill="1" applyBorder="1" applyAlignment="1">
      <alignment horizontal="center" vertical="center"/>
    </xf>
    <xf numFmtId="0" fontId="19" fillId="9" borderId="49" xfId="2" applyFont="1" applyFill="1" applyBorder="1" applyAlignment="1">
      <alignment horizontal="center" vertical="center"/>
    </xf>
    <xf numFmtId="0" fontId="19" fillId="19" borderId="5" xfId="2" applyFont="1" applyFill="1" applyBorder="1" applyAlignment="1">
      <alignment horizontal="center" vertical="center"/>
    </xf>
    <xf numFmtId="0" fontId="19" fillId="19" borderId="80" xfId="2" applyFont="1" applyFill="1" applyBorder="1" applyAlignment="1">
      <alignment horizontal="center" vertical="center"/>
    </xf>
    <xf numFmtId="0" fontId="21" fillId="2" borderId="64" xfId="2" applyFont="1" applyFill="1" applyBorder="1" applyAlignment="1">
      <alignment horizontal="center" vertical="center"/>
    </xf>
    <xf numFmtId="0" fontId="20" fillId="6" borderId="73" xfId="2" applyFont="1" applyFill="1" applyBorder="1" applyAlignment="1">
      <alignment horizontal="center" vertical="center"/>
    </xf>
    <xf numFmtId="0" fontId="19" fillId="9" borderId="34" xfId="2" applyFont="1" applyFill="1" applyBorder="1" applyAlignment="1">
      <alignment horizontal="center" vertical="center"/>
    </xf>
    <xf numFmtId="0" fontId="19" fillId="8" borderId="34" xfId="2" applyFont="1" applyFill="1" applyBorder="1" applyAlignment="1">
      <alignment horizontal="center" vertical="center"/>
    </xf>
    <xf numFmtId="0" fontId="19" fillId="6" borderId="72" xfId="2" applyFont="1" applyFill="1" applyBorder="1" applyAlignment="1">
      <alignment horizontal="center" vertical="center"/>
    </xf>
    <xf numFmtId="0" fontId="19" fillId="9" borderId="67" xfId="2" applyFont="1" applyFill="1" applyBorder="1" applyAlignment="1">
      <alignment horizontal="center" vertical="center"/>
    </xf>
    <xf numFmtId="0" fontId="19" fillId="9" borderId="6" xfId="2" applyFont="1" applyFill="1" applyBorder="1" applyAlignment="1">
      <alignment horizontal="center" vertical="center"/>
    </xf>
    <xf numFmtId="0" fontId="19" fillId="9" borderId="53" xfId="2" applyFont="1" applyFill="1" applyBorder="1" applyAlignment="1">
      <alignment horizontal="center" vertical="center"/>
    </xf>
    <xf numFmtId="0" fontId="19" fillId="9" borderId="59" xfId="2" applyFont="1" applyFill="1" applyBorder="1" applyAlignment="1">
      <alignment horizontal="center" vertical="center"/>
    </xf>
    <xf numFmtId="0" fontId="19" fillId="9" borderId="57" xfId="2" applyFont="1" applyFill="1" applyBorder="1" applyAlignment="1">
      <alignment horizontal="center" vertical="center"/>
    </xf>
    <xf numFmtId="0" fontId="19" fillId="6" borderId="57" xfId="2" applyFont="1" applyFill="1" applyBorder="1" applyAlignment="1">
      <alignment horizontal="center" vertical="center"/>
    </xf>
    <xf numFmtId="0" fontId="19" fillId="19" borderId="6" xfId="2" applyFont="1" applyFill="1" applyBorder="1" applyAlignment="1">
      <alignment horizontal="center" vertical="center"/>
    </xf>
    <xf numFmtId="0" fontId="19" fillId="19" borderId="43" xfId="2" applyFont="1" applyFill="1" applyBorder="1" applyAlignment="1">
      <alignment horizontal="center" vertical="center"/>
    </xf>
    <xf numFmtId="0" fontId="20" fillId="2" borderId="74" xfId="2" applyFont="1" applyFill="1" applyBorder="1" applyAlignment="1">
      <alignment horizontal="center" vertical="center"/>
    </xf>
    <xf numFmtId="0" fontId="19" fillId="2" borderId="100" xfId="2" applyFont="1" applyFill="1" applyBorder="1" applyAlignment="1">
      <alignment horizontal="center" vertical="center"/>
    </xf>
    <xf numFmtId="0" fontId="19" fillId="7" borderId="68" xfId="2" applyFont="1" applyFill="1" applyBorder="1" applyAlignment="1">
      <alignment horizontal="center" vertical="center"/>
    </xf>
    <xf numFmtId="0" fontId="19" fillId="7" borderId="7" xfId="2" applyFont="1" applyFill="1" applyBorder="1" applyAlignment="1">
      <alignment horizontal="center" vertical="center"/>
    </xf>
    <xf numFmtId="0" fontId="19" fillId="7" borderId="54" xfId="2" applyFont="1" applyFill="1" applyBorder="1" applyAlignment="1">
      <alignment horizontal="center" vertical="center"/>
    </xf>
    <xf numFmtId="0" fontId="19" fillId="7" borderId="60" xfId="2" applyFont="1" applyFill="1" applyBorder="1" applyAlignment="1">
      <alignment horizontal="center" vertical="center"/>
    </xf>
    <xf numFmtId="0" fontId="19" fillId="7" borderId="58" xfId="2" applyFont="1" applyFill="1" applyBorder="1" applyAlignment="1">
      <alignment horizontal="center" vertical="center"/>
    </xf>
    <xf numFmtId="0" fontId="19" fillId="2" borderId="58" xfId="2" applyFont="1" applyFill="1" applyBorder="1" applyAlignment="1">
      <alignment horizontal="center" vertical="center"/>
    </xf>
    <xf numFmtId="0" fontId="19" fillId="18" borderId="7" xfId="2" applyFont="1" applyFill="1" applyBorder="1" applyAlignment="1">
      <alignment horizontal="center" vertical="center"/>
    </xf>
    <xf numFmtId="0" fontId="19" fillId="18" borderId="44" xfId="2" applyFont="1" applyFill="1" applyBorder="1" applyAlignment="1">
      <alignment horizontal="center" vertical="center"/>
    </xf>
    <xf numFmtId="0" fontId="19" fillId="7" borderId="34" xfId="2" applyFont="1" applyFill="1" applyBorder="1" applyAlignment="1">
      <alignment horizontal="center" vertical="center"/>
    </xf>
    <xf numFmtId="0" fontId="22" fillId="7" borderId="67" xfId="2" applyFont="1" applyFill="1" applyBorder="1" applyAlignment="1">
      <alignment horizontal="center" vertical="center"/>
    </xf>
    <xf numFmtId="0" fontId="22" fillId="7" borderId="43" xfId="2" applyFont="1" applyFill="1" applyBorder="1" applyAlignment="1">
      <alignment horizontal="center" vertical="center"/>
    </xf>
    <xf numFmtId="0" fontId="22" fillId="18" borderId="43" xfId="2" applyFont="1" applyFill="1" applyBorder="1" applyAlignment="1">
      <alignment horizontal="center" vertical="center"/>
    </xf>
    <xf numFmtId="0" fontId="20" fillId="6" borderId="75" xfId="2" applyFont="1" applyFill="1" applyBorder="1" applyAlignment="1">
      <alignment horizontal="center" vertical="center"/>
    </xf>
    <xf numFmtId="0" fontId="21" fillId="2" borderId="65" xfId="2" applyFont="1" applyFill="1" applyBorder="1" applyAlignment="1">
      <alignment horizontal="center" vertical="center"/>
    </xf>
    <xf numFmtId="0" fontId="21" fillId="2" borderId="66" xfId="2" applyFont="1" applyFill="1" applyBorder="1" applyAlignment="1">
      <alignment horizontal="center" vertical="center"/>
    </xf>
    <xf numFmtId="0" fontId="20" fillId="6" borderId="76" xfId="2" applyFont="1" applyFill="1" applyBorder="1" applyAlignment="1">
      <alignment horizontal="center" vertical="center"/>
    </xf>
    <xf numFmtId="0" fontId="20" fillId="6" borderId="76" xfId="2" applyFont="1" applyFill="1" applyBorder="1" applyAlignment="1">
      <alignment horizontal="center" vertical="center"/>
    </xf>
    <xf numFmtId="0" fontId="20" fillId="9" borderId="69" xfId="2" applyFont="1" applyFill="1" applyBorder="1" applyAlignment="1">
      <alignment horizontal="center" vertical="center"/>
    </xf>
    <xf numFmtId="0" fontId="20" fillId="9" borderId="45" xfId="2" applyFont="1" applyFill="1" applyBorder="1" applyAlignment="1">
      <alignment horizontal="center" vertical="center"/>
    </xf>
    <xf numFmtId="0" fontId="20" fillId="9" borderId="46" xfId="2" applyFont="1" applyFill="1" applyBorder="1" applyAlignment="1">
      <alignment horizontal="center" vertical="center"/>
    </xf>
    <xf numFmtId="0" fontId="20" fillId="6" borderId="33" xfId="2" applyFont="1" applyFill="1" applyBorder="1" applyAlignment="1">
      <alignment horizontal="center" vertical="center"/>
    </xf>
    <xf numFmtId="0" fontId="22" fillId="19" borderId="2" xfId="2" applyFont="1" applyFill="1" applyBorder="1" applyAlignment="1">
      <alignment horizontal="center" vertical="center"/>
    </xf>
    <xf numFmtId="0" fontId="22" fillId="19" borderId="42" xfId="2" applyFont="1" applyFill="1" applyBorder="1" applyAlignment="1">
      <alignment horizontal="center" vertical="center"/>
    </xf>
    <xf numFmtId="0" fontId="20" fillId="2" borderId="70" xfId="2" applyFont="1" applyFill="1" applyBorder="1" applyAlignment="1">
      <alignment horizontal="center" vertical="center"/>
    </xf>
    <xf numFmtId="0" fontId="19" fillId="2" borderId="70" xfId="2" applyFont="1" applyFill="1" applyBorder="1" applyAlignment="1">
      <alignment horizontal="center" vertical="center"/>
    </xf>
    <xf numFmtId="0" fontId="19" fillId="7" borderId="48" xfId="2" applyFont="1" applyFill="1" applyBorder="1" applyAlignment="1">
      <alignment horizontal="center" vertical="center"/>
    </xf>
    <xf numFmtId="0" fontId="19" fillId="7" borderId="52" xfId="2" applyFont="1" applyFill="1" applyBorder="1" applyAlignment="1">
      <alignment horizontal="center" vertical="center"/>
    </xf>
    <xf numFmtId="0" fontId="19" fillId="7" borderId="47" xfId="2" applyFont="1" applyFill="1" applyBorder="1" applyAlignment="1">
      <alignment horizontal="center" vertical="center"/>
    </xf>
    <xf numFmtId="0" fontId="19" fillId="7" borderId="49" xfId="2" applyFont="1" applyFill="1" applyBorder="1" applyAlignment="1">
      <alignment horizontal="center" vertical="center"/>
    </xf>
    <xf numFmtId="0" fontId="19" fillId="2" borderId="49" xfId="2" applyFont="1" applyFill="1" applyBorder="1" applyAlignment="1">
      <alignment horizontal="center" vertical="center"/>
    </xf>
    <xf numFmtId="0" fontId="20" fillId="2" borderId="71" xfId="2" applyFont="1" applyFill="1" applyBorder="1" applyAlignment="1">
      <alignment horizontal="center" vertical="center"/>
    </xf>
    <xf numFmtId="0" fontId="19" fillId="7" borderId="0" xfId="2" applyFont="1" applyFill="1" applyBorder="1" applyAlignment="1">
      <alignment horizontal="center" vertical="center"/>
    </xf>
    <xf numFmtId="0" fontId="20" fillId="2" borderId="19" xfId="2" applyFont="1" applyFill="1" applyBorder="1" applyAlignment="1">
      <alignment horizontal="center" vertical="center"/>
    </xf>
    <xf numFmtId="0" fontId="19" fillId="2" borderId="19" xfId="2" applyFont="1" applyFill="1" applyBorder="1" applyAlignment="1">
      <alignment horizontal="center" vertical="center"/>
    </xf>
    <xf numFmtId="0" fontId="19" fillId="7" borderId="36" xfId="2" applyFont="1" applyFill="1" applyBorder="1" applyAlignment="1">
      <alignment horizontal="center" vertical="center"/>
    </xf>
    <xf numFmtId="0" fontId="19" fillId="7" borderId="37" xfId="2" applyFont="1" applyFill="1" applyBorder="1" applyAlignment="1">
      <alignment horizontal="center" vertical="center"/>
    </xf>
    <xf numFmtId="0" fontId="19" fillId="7" borderId="56" xfId="2" applyFont="1" applyFill="1" applyBorder="1" applyAlignment="1">
      <alignment horizontal="center" vertical="center"/>
    </xf>
    <xf numFmtId="0" fontId="19" fillId="7" borderId="21" xfId="2" applyFont="1" applyFill="1" applyBorder="1" applyAlignment="1">
      <alignment horizontal="center" vertical="center"/>
    </xf>
    <xf numFmtId="0" fontId="19" fillId="7" borderId="61" xfId="2" applyFont="1" applyFill="1" applyBorder="1" applyAlignment="1">
      <alignment horizontal="center" vertical="center"/>
    </xf>
    <xf numFmtId="0" fontId="19" fillId="2" borderId="61" xfId="2" applyFont="1" applyFill="1" applyBorder="1" applyAlignment="1">
      <alignment horizontal="center" vertical="center"/>
    </xf>
    <xf numFmtId="0" fontId="19" fillId="18" borderId="78" xfId="2" applyFont="1" applyFill="1" applyBorder="1" applyAlignment="1">
      <alignment horizontal="center" vertical="center"/>
    </xf>
    <xf numFmtId="0" fontId="20" fillId="6" borderId="72" xfId="2" applyFont="1" applyFill="1" applyBorder="1" applyAlignment="1">
      <alignment horizontal="center" vertical="center"/>
    </xf>
    <xf numFmtId="0" fontId="19" fillId="8" borderId="3" xfId="2" applyFont="1" applyFill="1" applyBorder="1" applyAlignment="1">
      <alignment horizontal="center" vertical="center"/>
    </xf>
    <xf numFmtId="0" fontId="19" fillId="8" borderId="50" xfId="2" applyFont="1" applyFill="1" applyBorder="1" applyAlignment="1">
      <alignment horizontal="center" vertical="center"/>
    </xf>
    <xf numFmtId="0" fontId="20" fillId="6" borderId="71" xfId="2" applyFont="1" applyFill="1" applyBorder="1" applyAlignment="1">
      <alignment horizontal="center" vertical="center"/>
    </xf>
    <xf numFmtId="0" fontId="20" fillId="8" borderId="34" xfId="2" applyFont="1" applyFill="1" applyBorder="1" applyAlignment="1">
      <alignment horizontal="center" vertical="center"/>
    </xf>
    <xf numFmtId="0" fontId="20" fillId="8" borderId="2" xfId="2" applyFont="1" applyFill="1" applyBorder="1" applyAlignment="1">
      <alignment horizontal="center" vertical="center"/>
    </xf>
    <xf numFmtId="0" fontId="20" fillId="8" borderId="3" xfId="2" applyFont="1" applyFill="1" applyBorder="1" applyAlignment="1">
      <alignment horizontal="center" vertical="center"/>
    </xf>
    <xf numFmtId="0" fontId="20" fillId="8" borderId="35" xfId="2" applyFont="1" applyFill="1" applyBorder="1" applyAlignment="1">
      <alignment horizontal="center" vertical="center"/>
    </xf>
    <xf numFmtId="0" fontId="20" fillId="8" borderId="50" xfId="2" applyFont="1" applyFill="1" applyBorder="1" applyAlignment="1">
      <alignment horizontal="center" vertical="center"/>
    </xf>
    <xf numFmtId="0" fontId="20" fillId="6" borderId="50" xfId="2" applyFont="1" applyFill="1" applyBorder="1" applyAlignment="1">
      <alignment horizontal="center" vertical="center"/>
    </xf>
    <xf numFmtId="0" fontId="22" fillId="18" borderId="2" xfId="2" applyFont="1" applyFill="1" applyBorder="1" applyAlignment="1">
      <alignment horizontal="center" vertical="center"/>
    </xf>
    <xf numFmtId="0" fontId="22" fillId="18" borderId="42" xfId="2" applyFont="1" applyFill="1" applyBorder="1" applyAlignment="1">
      <alignment horizontal="center" vertical="center"/>
    </xf>
    <xf numFmtId="0" fontId="19" fillId="8" borderId="67" xfId="2" applyFont="1" applyFill="1" applyBorder="1" applyAlignment="1">
      <alignment horizontal="center" vertical="center"/>
    </xf>
    <xf numFmtId="0" fontId="19" fillId="8" borderId="6" xfId="2" applyFont="1" applyFill="1" applyBorder="1" applyAlignment="1">
      <alignment horizontal="center" vertical="center"/>
    </xf>
    <xf numFmtId="0" fontId="19" fillId="8" borderId="53" xfId="2" applyFont="1" applyFill="1" applyBorder="1" applyAlignment="1">
      <alignment horizontal="center" vertical="center"/>
    </xf>
    <xf numFmtId="0" fontId="19" fillId="8" borderId="59" xfId="2" applyFont="1" applyFill="1" applyBorder="1" applyAlignment="1">
      <alignment horizontal="center" vertical="center"/>
    </xf>
    <xf numFmtId="0" fontId="19" fillId="8" borderId="57" xfId="2" applyFont="1" applyFill="1" applyBorder="1" applyAlignment="1">
      <alignment horizontal="center" vertical="center"/>
    </xf>
    <xf numFmtId="0" fontId="19" fillId="18" borderId="6" xfId="2" applyFont="1" applyFill="1" applyBorder="1" applyAlignment="1">
      <alignment horizontal="center" vertical="center"/>
    </xf>
    <xf numFmtId="0" fontId="19" fillId="18" borderId="43" xfId="2" applyFont="1" applyFill="1" applyBorder="1" applyAlignment="1">
      <alignment horizontal="center" vertical="center"/>
    </xf>
    <xf numFmtId="0" fontId="19" fillId="10" borderId="68" xfId="2" applyFont="1" applyFill="1" applyBorder="1" applyAlignment="1">
      <alignment horizontal="center" vertical="center"/>
    </xf>
    <xf numFmtId="0" fontId="19" fillId="10" borderId="7" xfId="2" applyFont="1" applyFill="1" applyBorder="1" applyAlignment="1">
      <alignment horizontal="center" vertical="center"/>
    </xf>
    <xf numFmtId="0" fontId="19" fillId="10" borderId="54" xfId="2" applyFont="1" applyFill="1" applyBorder="1" applyAlignment="1">
      <alignment horizontal="center" vertical="center"/>
    </xf>
    <xf numFmtId="0" fontId="19" fillId="10" borderId="60" xfId="2" applyFont="1" applyFill="1" applyBorder="1" applyAlignment="1">
      <alignment horizontal="center" vertical="center"/>
    </xf>
    <xf numFmtId="0" fontId="19" fillId="10" borderId="58" xfId="2" applyFont="1" applyFill="1" applyBorder="1" applyAlignment="1">
      <alignment horizontal="center" vertical="center"/>
    </xf>
    <xf numFmtId="0" fontId="19" fillId="10" borderId="34" xfId="2" applyFont="1" applyFill="1" applyBorder="1" applyAlignment="1">
      <alignment horizontal="center" vertical="center"/>
    </xf>
    <xf numFmtId="0" fontId="19" fillId="10" borderId="2" xfId="2" applyFont="1" applyFill="1" applyBorder="1" applyAlignment="1">
      <alignment horizontal="center" vertical="center"/>
    </xf>
    <xf numFmtId="0" fontId="19" fillId="10" borderId="3" xfId="2" applyFont="1" applyFill="1" applyBorder="1" applyAlignment="1">
      <alignment horizontal="center" vertical="center"/>
    </xf>
    <xf numFmtId="0" fontId="19" fillId="10" borderId="35" xfId="2" applyFont="1" applyFill="1" applyBorder="1" applyAlignment="1">
      <alignment horizontal="center" vertical="center"/>
    </xf>
    <xf numFmtId="0" fontId="19" fillId="10" borderId="50" xfId="2" applyFont="1" applyFill="1" applyBorder="1" applyAlignment="1">
      <alignment horizontal="center" vertical="center"/>
    </xf>
    <xf numFmtId="0" fontId="20" fillId="2" borderId="71" xfId="2" applyFont="1" applyFill="1" applyBorder="1" applyAlignment="1">
      <alignment horizontal="center" vertical="center"/>
    </xf>
    <xf numFmtId="0" fontId="20" fillId="10" borderId="34" xfId="2" applyFont="1" applyFill="1" applyBorder="1" applyAlignment="1">
      <alignment horizontal="center" vertical="center"/>
    </xf>
    <xf numFmtId="0" fontId="20" fillId="10" borderId="2" xfId="2" applyFont="1" applyFill="1" applyBorder="1" applyAlignment="1">
      <alignment horizontal="center" vertical="center"/>
    </xf>
    <xf numFmtId="0" fontId="20" fillId="10" borderId="3" xfId="2" applyFont="1" applyFill="1" applyBorder="1" applyAlignment="1">
      <alignment horizontal="center" vertical="center"/>
    </xf>
    <xf numFmtId="0" fontId="20" fillId="10" borderId="35" xfId="2" applyFont="1" applyFill="1" applyBorder="1" applyAlignment="1">
      <alignment horizontal="center" vertical="center"/>
    </xf>
    <xf numFmtId="0" fontId="20" fillId="10" borderId="50" xfId="2" applyFont="1" applyFill="1" applyBorder="1" applyAlignment="1">
      <alignment horizontal="center" vertical="center"/>
    </xf>
    <xf numFmtId="0" fontId="20" fillId="2" borderId="50" xfId="2" applyFont="1" applyFill="1" applyBorder="1" applyAlignment="1">
      <alignment horizontal="center" vertical="center"/>
    </xf>
    <xf numFmtId="0" fontId="19" fillId="2" borderId="72" xfId="2" applyFont="1" applyFill="1" applyBorder="1" applyAlignment="1">
      <alignment horizontal="center" vertical="center"/>
    </xf>
    <xf numFmtId="0" fontId="19" fillId="10" borderId="67" xfId="2" applyFont="1" applyFill="1" applyBorder="1" applyAlignment="1">
      <alignment horizontal="center" vertical="center"/>
    </xf>
    <xf numFmtId="0" fontId="19" fillId="10" borderId="6" xfId="2" applyFont="1" applyFill="1" applyBorder="1" applyAlignment="1">
      <alignment horizontal="center" vertical="center"/>
    </xf>
    <xf numFmtId="0" fontId="19" fillId="10" borderId="53" xfId="2" applyFont="1" applyFill="1" applyBorder="1" applyAlignment="1">
      <alignment horizontal="center" vertical="center"/>
    </xf>
    <xf numFmtId="0" fontId="19" fillId="10" borderId="59" xfId="2" applyFont="1" applyFill="1" applyBorder="1" applyAlignment="1">
      <alignment horizontal="center" vertical="center"/>
    </xf>
    <xf numFmtId="0" fontId="19" fillId="10" borderId="57" xfId="2" applyFont="1" applyFill="1" applyBorder="1" applyAlignment="1">
      <alignment horizontal="center" vertical="center"/>
    </xf>
    <xf numFmtId="0" fontId="19" fillId="2" borderId="57" xfId="2" applyFont="1" applyFill="1" applyBorder="1" applyAlignment="1">
      <alignment horizontal="center" vertical="center"/>
    </xf>
    <xf numFmtId="0" fontId="20" fillId="8" borderId="42" xfId="2" applyFont="1" applyFill="1" applyBorder="1" applyAlignment="1">
      <alignment horizontal="center" vertical="center"/>
    </xf>
    <xf numFmtId="0" fontId="19" fillId="6" borderId="76" xfId="2" applyFont="1" applyFill="1" applyBorder="1" applyAlignment="1">
      <alignment horizontal="center" vertical="center"/>
    </xf>
    <xf numFmtId="0" fontId="19" fillId="8" borderId="69" xfId="2" applyFont="1" applyFill="1" applyBorder="1" applyAlignment="1">
      <alignment horizontal="center" vertical="center"/>
    </xf>
    <xf numFmtId="0" fontId="19" fillId="8" borderId="45" xfId="2" applyFont="1" applyFill="1" applyBorder="1" applyAlignment="1">
      <alignment horizontal="center" vertical="center"/>
    </xf>
    <xf numFmtId="0" fontId="19" fillId="8" borderId="55" xfId="2" applyFont="1" applyFill="1" applyBorder="1" applyAlignment="1">
      <alignment horizontal="center" vertical="center"/>
    </xf>
    <xf numFmtId="0" fontId="19" fillId="8" borderId="51" xfId="2" applyFont="1" applyFill="1" applyBorder="1" applyAlignment="1">
      <alignment horizontal="center" vertical="center"/>
    </xf>
    <xf numFmtId="0" fontId="19" fillId="8" borderId="33" xfId="2" applyFont="1" applyFill="1" applyBorder="1" applyAlignment="1">
      <alignment horizontal="center" vertical="center"/>
    </xf>
    <xf numFmtId="0" fontId="19" fillId="6" borderId="33" xfId="2" applyFont="1" applyFill="1" applyBorder="1" applyAlignment="1">
      <alignment horizontal="center" vertical="center"/>
    </xf>
    <xf numFmtId="0" fontId="19" fillId="18" borderId="45" xfId="2" applyFont="1" applyFill="1" applyBorder="1" applyAlignment="1">
      <alignment horizontal="center" vertical="center"/>
    </xf>
    <xf numFmtId="0" fontId="19" fillId="18" borderId="46" xfId="2" applyFont="1" applyFill="1" applyBorder="1" applyAlignment="1">
      <alignment horizontal="center" vertical="center"/>
    </xf>
    <xf numFmtId="0" fontId="19" fillId="14" borderId="27" xfId="2" applyFont="1" applyFill="1" applyBorder="1" applyAlignment="1">
      <alignment horizontal="center" vertical="center"/>
    </xf>
    <xf numFmtId="0" fontId="19" fillId="14" borderId="28" xfId="2" applyFont="1" applyFill="1" applyBorder="1" applyAlignment="1">
      <alignment horizontal="center" vertical="center"/>
    </xf>
    <xf numFmtId="0" fontId="19" fillId="14" borderId="29" xfId="2" applyFont="1" applyFill="1" applyBorder="1" applyAlignment="1">
      <alignment horizontal="center" vertical="center"/>
    </xf>
  </cellXfs>
  <cellStyles count="10">
    <cellStyle name="Hipervínculo 2" xfId="4"/>
    <cellStyle name="Normal" xfId="0" builtinId="0"/>
    <cellStyle name="Normal 2" xfId="2"/>
    <cellStyle name="Normal 3" xfId="5"/>
    <cellStyle name="Normal 4" xfId="6"/>
    <cellStyle name="Normal 5" xfId="7"/>
    <cellStyle name="Normal 6" xfId="3"/>
    <cellStyle name="Normal 6 2" xfId="8"/>
    <cellStyle name="Porcentaje" xfId="1" builtinId="5"/>
    <cellStyle name="Porcentaje 2" xfId="9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214312</xdr:colOff>
      <xdr:row>1</xdr:row>
      <xdr:rowOff>140230</xdr:rowOff>
    </xdr:from>
    <xdr:ext cx="6715125" cy="1501180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14312" y="485511"/>
          <a:ext cx="6715125" cy="1501180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1" cap="none" spc="0">
              <a:ln w="18000">
                <a:solidFill>
                  <a:sysClr val="windowText" lastClr="000000"/>
                </a:solidFill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Madcow</a:t>
          </a:r>
          <a:r>
            <a:rPr lang="es-ES" sz="4400" b="1" cap="none" spc="0" baseline="0">
              <a:ln w="18000">
                <a:solidFill>
                  <a:sysClr val="windowText" lastClr="000000"/>
                </a:solidFill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5X5 </a:t>
          </a:r>
        </a:p>
        <a:p>
          <a:pPr algn="ctr"/>
          <a:r>
            <a:rPr lang="es-ES" sz="4400" b="1" cap="none" spc="0" baseline="0">
              <a:ln w="18000">
                <a:solidFill>
                  <a:sysClr val="windowText" lastClr="000000"/>
                </a:solidFill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Edición Powerexplosive</a:t>
          </a:r>
        </a:p>
      </xdr:txBody>
    </xdr:sp>
    <xdr:clientData/>
  </xdr:oneCellAnchor>
  <xdr:twoCellAnchor editAs="oneCell">
    <xdr:from>
      <xdr:col>1</xdr:col>
      <xdr:colOff>142874</xdr:colOff>
      <xdr:row>1</xdr:row>
      <xdr:rowOff>71437</xdr:rowOff>
    </xdr:from>
    <xdr:to>
      <xdr:col>2</xdr:col>
      <xdr:colOff>631031</xdr:colOff>
      <xdr:row>3</xdr:row>
      <xdr:rowOff>91794</xdr:rowOff>
    </xdr:to>
    <xdr:pic>
      <xdr:nvPicPr>
        <xdr:cNvPr id="3" name="Imagen 1" descr="http://powerexplosive.com/wp-content/uploads/2015/06/logo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3" y="416718"/>
          <a:ext cx="1095376" cy="758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488157</xdr:colOff>
      <xdr:row>1</xdr:row>
      <xdr:rowOff>107157</xdr:rowOff>
    </xdr:from>
    <xdr:to>
      <xdr:col>9</xdr:col>
      <xdr:colOff>464345</xdr:colOff>
      <xdr:row>3</xdr:row>
      <xdr:rowOff>127514</xdr:rowOff>
    </xdr:to>
    <xdr:pic>
      <xdr:nvPicPr>
        <xdr:cNvPr id="4" name="Imagen 1" descr="http://powerexplosive.com/wp-content/uploads/2015/06/logo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8313" y="452438"/>
          <a:ext cx="1095375" cy="758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12"/>
  <sheetViews>
    <sheetView tabSelected="1" topLeftCell="B1" zoomScale="55" zoomScaleNormal="55" workbookViewId="0">
      <selection activeCell="N27" sqref="N27"/>
    </sheetView>
  </sheetViews>
  <sheetFormatPr baseColWidth="10" defaultColWidth="9.140625" defaultRowHeight="15" x14ac:dyDescent="0.25"/>
  <cols>
    <col min="3" max="3" width="18.42578125" customWidth="1"/>
    <col min="4" max="4" width="16.85546875" customWidth="1"/>
    <col min="5" max="5" width="6.42578125" bestFit="1" customWidth="1"/>
    <col min="6" max="6" width="9.28515625" bestFit="1" customWidth="1"/>
    <col min="7" max="11" width="8.42578125" bestFit="1" customWidth="1"/>
    <col min="12" max="12" width="18" customWidth="1"/>
    <col min="13" max="13" width="9.5703125" bestFit="1" customWidth="1"/>
    <col min="14" max="14" width="8.42578125" bestFit="1" customWidth="1"/>
    <col min="15" max="15" width="16.5703125" bestFit="1" customWidth="1"/>
    <col min="16" max="16" width="18.5703125" bestFit="1" customWidth="1"/>
    <col min="17" max="17" width="8.42578125" bestFit="1" customWidth="1"/>
    <col min="18" max="19" width="19.28515625" bestFit="1" customWidth="1"/>
    <col min="20" max="20" width="18.28515625" customWidth="1"/>
    <col min="21" max="21" width="19.28515625" customWidth="1"/>
    <col min="22" max="33" width="6.7109375" customWidth="1"/>
  </cols>
  <sheetData>
    <row r="1" spans="2:33" ht="15.75" thickBot="1" x14ac:dyDescent="0.3"/>
    <row r="2" spans="2:33" ht="38.25" customHeight="1" thickBot="1" x14ac:dyDescent="0.3">
      <c r="B2" s="37"/>
      <c r="C2" s="38"/>
      <c r="D2" s="38"/>
      <c r="E2" s="38"/>
      <c r="F2" s="38"/>
      <c r="G2" s="38"/>
      <c r="H2" s="38"/>
      <c r="I2" s="38"/>
      <c r="J2" s="39"/>
      <c r="L2" s="25" t="s">
        <v>4</v>
      </c>
      <c r="M2" s="26" t="s">
        <v>5</v>
      </c>
      <c r="N2" s="27" t="s">
        <v>30</v>
      </c>
      <c r="O2" s="33" t="s">
        <v>31</v>
      </c>
      <c r="P2" s="27" t="s">
        <v>0</v>
      </c>
      <c r="Q2" s="27" t="s">
        <v>1</v>
      </c>
      <c r="R2" s="28" t="s">
        <v>6</v>
      </c>
      <c r="T2" s="76" t="s">
        <v>33</v>
      </c>
      <c r="U2" s="77"/>
      <c r="V2" s="78"/>
      <c r="W2" s="94">
        <v>2.5</v>
      </c>
    </row>
    <row r="3" spans="2:33" ht="19.5" customHeight="1" thickBot="1" x14ac:dyDescent="0.35">
      <c r="B3" s="40"/>
      <c r="C3" s="41"/>
      <c r="D3" s="41"/>
      <c r="E3" s="41"/>
      <c r="F3" s="41"/>
      <c r="G3" s="41"/>
      <c r="H3" s="41"/>
      <c r="I3" s="41"/>
      <c r="J3" s="42"/>
      <c r="L3" s="29" t="s">
        <v>7</v>
      </c>
      <c r="M3" s="88"/>
      <c r="N3" s="89"/>
      <c r="O3" s="23">
        <v>0.125</v>
      </c>
      <c r="P3" s="2">
        <f t="shared" ref="P3:P8" si="0">(M3)/(1.0278-(0.0278*N3))</f>
        <v>0</v>
      </c>
      <c r="Q3" s="2">
        <f t="shared" ref="Q3:Q8" si="1">P3*(1.0278-(0.0278*5))</f>
        <v>0</v>
      </c>
      <c r="R3" s="4">
        <f t="shared" ref="R3:R8" si="2">ROUND(Q3*((1/1.025)^(PRWEEK-1))/(2*PLATE),0)*2*PLATE</f>
        <v>0</v>
      </c>
      <c r="T3" s="76" t="s">
        <v>28</v>
      </c>
      <c r="U3" s="77"/>
      <c r="V3" s="78"/>
      <c r="W3" s="95">
        <v>4</v>
      </c>
    </row>
    <row r="4" spans="2:33" ht="18.75" customHeight="1" x14ac:dyDescent="0.3">
      <c r="B4" s="40"/>
      <c r="C4" s="41"/>
      <c r="D4" s="41"/>
      <c r="E4" s="41"/>
      <c r="F4" s="41"/>
      <c r="G4" s="41"/>
      <c r="H4" s="41"/>
      <c r="I4" s="41"/>
      <c r="J4" s="42"/>
      <c r="L4" s="30" t="s">
        <v>8</v>
      </c>
      <c r="M4" s="90"/>
      <c r="N4" s="91"/>
      <c r="O4" s="23">
        <v>0.125</v>
      </c>
      <c r="P4" s="1">
        <f t="shared" si="0"/>
        <v>0</v>
      </c>
      <c r="Q4" s="1">
        <f t="shared" si="1"/>
        <v>0</v>
      </c>
      <c r="R4" s="5">
        <f t="shared" si="2"/>
        <v>0</v>
      </c>
    </row>
    <row r="5" spans="2:33" ht="18.75" customHeight="1" x14ac:dyDescent="0.3">
      <c r="B5" s="40"/>
      <c r="C5" s="41"/>
      <c r="D5" s="41"/>
      <c r="E5" s="41"/>
      <c r="F5" s="41"/>
      <c r="G5" s="41"/>
      <c r="H5" s="41"/>
      <c r="I5" s="41"/>
      <c r="J5" s="42"/>
      <c r="L5" s="30" t="s">
        <v>9</v>
      </c>
      <c r="M5" s="90"/>
      <c r="N5" s="91"/>
      <c r="O5" s="23">
        <v>0.125</v>
      </c>
      <c r="P5" s="1">
        <f t="shared" si="0"/>
        <v>0</v>
      </c>
      <c r="Q5" s="1">
        <f t="shared" si="1"/>
        <v>0</v>
      </c>
      <c r="R5" s="5">
        <f t="shared" si="2"/>
        <v>0</v>
      </c>
    </row>
    <row r="6" spans="2:33" ht="18.75" customHeight="1" x14ac:dyDescent="0.3">
      <c r="B6" s="40"/>
      <c r="C6" s="41"/>
      <c r="D6" s="41"/>
      <c r="E6" s="41"/>
      <c r="F6" s="41"/>
      <c r="G6" s="41"/>
      <c r="H6" s="41"/>
      <c r="I6" s="41"/>
      <c r="J6" s="42"/>
      <c r="L6" s="30" t="s">
        <v>10</v>
      </c>
      <c r="M6" s="90"/>
      <c r="N6" s="91"/>
      <c r="O6" s="23">
        <v>0.125</v>
      </c>
      <c r="P6" s="1">
        <f t="shared" si="0"/>
        <v>0</v>
      </c>
      <c r="Q6" s="1">
        <f t="shared" si="1"/>
        <v>0</v>
      </c>
      <c r="R6" s="5">
        <f t="shared" si="2"/>
        <v>0</v>
      </c>
    </row>
    <row r="7" spans="2:33" ht="18.75" customHeight="1" x14ac:dyDescent="0.3">
      <c r="B7" s="40"/>
      <c r="C7" s="41"/>
      <c r="D7" s="41"/>
      <c r="E7" s="41"/>
      <c r="F7" s="41"/>
      <c r="G7" s="41"/>
      <c r="H7" s="41"/>
      <c r="I7" s="41"/>
      <c r="J7" s="42"/>
      <c r="L7" s="31" t="s">
        <v>11</v>
      </c>
      <c r="M7" s="90"/>
      <c r="N7" s="91"/>
      <c r="O7" s="23">
        <v>0.125</v>
      </c>
      <c r="P7" s="1">
        <f t="shared" si="0"/>
        <v>0</v>
      </c>
      <c r="Q7" s="1">
        <f t="shared" si="1"/>
        <v>0</v>
      </c>
      <c r="R7" s="5">
        <f t="shared" si="2"/>
        <v>0</v>
      </c>
    </row>
    <row r="8" spans="2:33" ht="19.5" customHeight="1" thickBot="1" x14ac:dyDescent="0.35">
      <c r="B8" s="43"/>
      <c r="C8" s="44"/>
      <c r="D8" s="44"/>
      <c r="E8" s="44"/>
      <c r="F8" s="44"/>
      <c r="G8" s="44"/>
      <c r="H8" s="44"/>
      <c r="I8" s="44"/>
      <c r="J8" s="45"/>
      <c r="L8" s="32" t="s">
        <v>2</v>
      </c>
      <c r="M8" s="92"/>
      <c r="N8" s="93"/>
      <c r="O8" s="24" t="s">
        <v>3</v>
      </c>
      <c r="P8" s="6">
        <f t="shared" si="0"/>
        <v>0</v>
      </c>
      <c r="Q8" s="6">
        <f t="shared" si="1"/>
        <v>0</v>
      </c>
      <c r="R8" s="7">
        <f t="shared" si="2"/>
        <v>0</v>
      </c>
    </row>
    <row r="9" spans="2:33" ht="15.75" thickBot="1" x14ac:dyDescent="0.3"/>
    <row r="10" spans="2:33" ht="21.75" thickBot="1" x14ac:dyDescent="0.3">
      <c r="D10" s="79" t="s">
        <v>29</v>
      </c>
      <c r="E10" s="80"/>
      <c r="F10" s="81"/>
      <c r="G10" s="82"/>
      <c r="H10" s="87"/>
    </row>
    <row r="11" spans="2:33" ht="15.75" thickBot="1" x14ac:dyDescent="0.3"/>
    <row r="12" spans="2:33" ht="15" customHeight="1" x14ac:dyDescent="0.25">
      <c r="C12" s="46" t="s">
        <v>12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  <c r="R12" s="117"/>
      <c r="S12" s="46" t="s">
        <v>32</v>
      </c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8"/>
    </row>
    <row r="13" spans="2:33" ht="15" customHeight="1" x14ac:dyDescent="0.25"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1"/>
      <c r="R13" s="117"/>
      <c r="S13" s="49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1"/>
    </row>
    <row r="14" spans="2:33" ht="15.75" customHeight="1" thickBot="1" x14ac:dyDescent="0.3"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4"/>
      <c r="R14" s="117"/>
      <c r="S14" s="52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4"/>
    </row>
    <row r="15" spans="2:33" ht="19.5" thickBot="1" x14ac:dyDescent="0.3">
      <c r="C15" s="338"/>
      <c r="D15" s="339"/>
      <c r="E15" s="340"/>
      <c r="F15" s="115" t="s">
        <v>13</v>
      </c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7"/>
      <c r="S15" s="338"/>
      <c r="T15" s="339"/>
      <c r="U15" s="340"/>
      <c r="V15" s="115" t="s">
        <v>13</v>
      </c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</row>
    <row r="16" spans="2:33" ht="15.75" thickBot="1" x14ac:dyDescent="0.3">
      <c r="C16" s="118" t="s">
        <v>14</v>
      </c>
      <c r="D16" s="119" t="s">
        <v>4</v>
      </c>
      <c r="E16" s="119" t="s">
        <v>30</v>
      </c>
      <c r="F16" s="120">
        <v>1</v>
      </c>
      <c r="G16" s="121">
        <v>2</v>
      </c>
      <c r="H16" s="121">
        <v>3</v>
      </c>
      <c r="I16" s="121">
        <v>4</v>
      </c>
      <c r="J16" s="121">
        <v>5</v>
      </c>
      <c r="K16" s="121">
        <v>6</v>
      </c>
      <c r="L16" s="121">
        <v>7</v>
      </c>
      <c r="M16" s="121">
        <v>8</v>
      </c>
      <c r="N16" s="121">
        <v>9</v>
      </c>
      <c r="O16" s="121">
        <v>10</v>
      </c>
      <c r="P16" s="121">
        <v>11</v>
      </c>
      <c r="Q16" s="122">
        <v>12</v>
      </c>
      <c r="R16" s="117"/>
      <c r="S16" s="118" t="s">
        <v>14</v>
      </c>
      <c r="T16" s="119" t="s">
        <v>4</v>
      </c>
      <c r="U16" s="119" t="s">
        <v>30</v>
      </c>
      <c r="V16" s="121">
        <v>1</v>
      </c>
      <c r="W16" s="121">
        <v>2</v>
      </c>
      <c r="X16" s="121">
        <v>3</v>
      </c>
      <c r="Y16" s="121">
        <v>4</v>
      </c>
      <c r="Z16" s="122">
        <v>5</v>
      </c>
      <c r="AA16" s="121">
        <v>6</v>
      </c>
      <c r="AB16" s="121">
        <v>7</v>
      </c>
      <c r="AC16" s="121">
        <v>8</v>
      </c>
      <c r="AD16" s="121">
        <v>9</v>
      </c>
      <c r="AE16" s="122">
        <v>10</v>
      </c>
      <c r="AF16" s="121">
        <v>11</v>
      </c>
      <c r="AG16" s="121">
        <v>12</v>
      </c>
    </row>
    <row r="17" spans="3:33" ht="15" customHeight="1" x14ac:dyDescent="0.25">
      <c r="C17" s="123" t="s">
        <v>15</v>
      </c>
      <c r="D17" s="124" t="str">
        <f>$L$8</f>
        <v>Hip Thrust</v>
      </c>
      <c r="E17" s="125">
        <v>5</v>
      </c>
      <c r="F17" s="126">
        <f>R8</f>
        <v>0</v>
      </c>
      <c r="G17" s="127">
        <f>F17+5</f>
        <v>5</v>
      </c>
      <c r="H17" s="127">
        <f t="shared" ref="H17:H18" si="3">G17+5</f>
        <v>10</v>
      </c>
      <c r="I17" s="127">
        <f t="shared" ref="I17:I18" si="4">H17+5</f>
        <v>15</v>
      </c>
      <c r="J17" s="127">
        <f t="shared" ref="J17:J18" si="5">I17+5</f>
        <v>20</v>
      </c>
      <c r="K17" s="127">
        <f t="shared" ref="K17:K18" si="6">J17+5</f>
        <v>25</v>
      </c>
      <c r="L17" s="127">
        <f t="shared" ref="L17:L18" si="7">K17+5</f>
        <v>30</v>
      </c>
      <c r="M17" s="127">
        <f t="shared" ref="M17:M18" si="8">L17+5</f>
        <v>35</v>
      </c>
      <c r="N17" s="127">
        <f t="shared" ref="N17:N18" si="9">M17+5</f>
        <v>40</v>
      </c>
      <c r="O17" s="127">
        <f t="shared" ref="O17:O18" si="10">N17+5</f>
        <v>45</v>
      </c>
      <c r="P17" s="127">
        <f t="shared" ref="P17:P18" si="11">O17+5</f>
        <v>50</v>
      </c>
      <c r="Q17" s="128">
        <f t="shared" ref="Q17:Q18" si="12">P17+5</f>
        <v>55</v>
      </c>
      <c r="R17" s="117"/>
      <c r="S17" s="123" t="s">
        <v>15</v>
      </c>
      <c r="T17" s="124" t="str">
        <f>$L$8</f>
        <v>Hip Thrust</v>
      </c>
      <c r="U17" s="129">
        <v>5</v>
      </c>
      <c r="V17" s="130"/>
      <c r="W17" s="130"/>
      <c r="X17" s="130"/>
      <c r="Y17" s="130"/>
      <c r="Z17" s="130"/>
      <c r="AA17" s="130"/>
      <c r="AB17" s="130"/>
      <c r="AC17" s="130"/>
      <c r="AD17" s="130"/>
      <c r="AE17" s="131"/>
      <c r="AF17" s="132"/>
      <c r="AG17" s="133"/>
    </row>
    <row r="18" spans="3:33" ht="15" customHeight="1" x14ac:dyDescent="0.25">
      <c r="C18" s="134"/>
      <c r="D18" s="135"/>
      <c r="E18" s="136">
        <v>5</v>
      </c>
      <c r="F18" s="137">
        <f>R8</f>
        <v>0</v>
      </c>
      <c r="G18" s="138">
        <f>F18+5</f>
        <v>5</v>
      </c>
      <c r="H18" s="138">
        <f t="shared" si="3"/>
        <v>10</v>
      </c>
      <c r="I18" s="138">
        <f t="shared" si="4"/>
        <v>15</v>
      </c>
      <c r="J18" s="138">
        <f t="shared" si="5"/>
        <v>20</v>
      </c>
      <c r="K18" s="138">
        <f t="shared" si="6"/>
        <v>25</v>
      </c>
      <c r="L18" s="138">
        <f t="shared" si="7"/>
        <v>30</v>
      </c>
      <c r="M18" s="138">
        <f t="shared" si="8"/>
        <v>35</v>
      </c>
      <c r="N18" s="138">
        <f t="shared" si="9"/>
        <v>40</v>
      </c>
      <c r="O18" s="138">
        <f t="shared" si="10"/>
        <v>45</v>
      </c>
      <c r="P18" s="138">
        <f t="shared" si="11"/>
        <v>50</v>
      </c>
      <c r="Q18" s="139">
        <f t="shared" si="12"/>
        <v>55</v>
      </c>
      <c r="R18" s="117"/>
      <c r="S18" s="134"/>
      <c r="T18" s="135"/>
      <c r="U18" s="140">
        <v>5</v>
      </c>
      <c r="V18" s="141"/>
      <c r="W18" s="141"/>
      <c r="X18" s="141"/>
      <c r="Y18" s="141"/>
      <c r="Z18" s="141"/>
      <c r="AA18" s="141"/>
      <c r="AB18" s="141"/>
      <c r="AC18" s="141"/>
      <c r="AD18" s="141"/>
      <c r="AE18" s="142"/>
      <c r="AF18" s="143"/>
      <c r="AG18" s="144"/>
    </row>
    <row r="19" spans="3:33" ht="15" customHeight="1" x14ac:dyDescent="0.25">
      <c r="C19" s="134"/>
      <c r="D19" s="145"/>
      <c r="E19" s="146">
        <v>5</v>
      </c>
      <c r="F19" s="147">
        <f>R8</f>
        <v>0</v>
      </c>
      <c r="G19" s="148">
        <f>F19+5</f>
        <v>5</v>
      </c>
      <c r="H19" s="148">
        <f t="shared" ref="H19:Q19" si="13">G19+5</f>
        <v>10</v>
      </c>
      <c r="I19" s="148">
        <f t="shared" si="13"/>
        <v>15</v>
      </c>
      <c r="J19" s="148">
        <f t="shared" si="13"/>
        <v>20</v>
      </c>
      <c r="K19" s="148">
        <f t="shared" si="13"/>
        <v>25</v>
      </c>
      <c r="L19" s="148">
        <f t="shared" si="13"/>
        <v>30</v>
      </c>
      <c r="M19" s="148">
        <f t="shared" si="13"/>
        <v>35</v>
      </c>
      <c r="N19" s="148">
        <f t="shared" si="13"/>
        <v>40</v>
      </c>
      <c r="O19" s="148">
        <f t="shared" si="13"/>
        <v>45</v>
      </c>
      <c r="P19" s="148">
        <f t="shared" si="13"/>
        <v>50</v>
      </c>
      <c r="Q19" s="149">
        <f t="shared" si="13"/>
        <v>55</v>
      </c>
      <c r="R19" s="117"/>
      <c r="S19" s="134"/>
      <c r="T19" s="145"/>
      <c r="U19" s="150">
        <v>5</v>
      </c>
      <c r="V19" s="151"/>
      <c r="W19" s="152"/>
      <c r="X19" s="152"/>
      <c r="Y19" s="152"/>
      <c r="Z19" s="152"/>
      <c r="AA19" s="152"/>
      <c r="AB19" s="152"/>
      <c r="AC19" s="152"/>
      <c r="AD19" s="152"/>
      <c r="AE19" s="153"/>
      <c r="AF19" s="154"/>
      <c r="AG19" s="155"/>
    </row>
    <row r="20" spans="3:33" ht="15.75" customHeight="1" thickBot="1" x14ac:dyDescent="0.3">
      <c r="C20" s="134"/>
      <c r="D20" s="156" t="str">
        <f>$L$3</f>
        <v>Sentadilla</v>
      </c>
      <c r="E20" s="157">
        <v>5</v>
      </c>
      <c r="F20" s="158">
        <f t="shared" ref="F20:Q20" si="14">ROUND(F26*(1-SQINT*4)/(2*PLATE),0)*2*PLATE</f>
        <v>0</v>
      </c>
      <c r="G20" s="159">
        <f t="shared" si="14"/>
        <v>0</v>
      </c>
      <c r="H20" s="159">
        <f t="shared" si="14"/>
        <v>0</v>
      </c>
      <c r="I20" s="159">
        <f t="shared" si="14"/>
        <v>0</v>
      </c>
      <c r="J20" s="159">
        <f t="shared" si="14"/>
        <v>0</v>
      </c>
      <c r="K20" s="159">
        <f t="shared" si="14"/>
        <v>0</v>
      </c>
      <c r="L20" s="159">
        <f t="shared" si="14"/>
        <v>0</v>
      </c>
      <c r="M20" s="159">
        <f t="shared" si="14"/>
        <v>0</v>
      </c>
      <c r="N20" s="159">
        <f t="shared" si="14"/>
        <v>0</v>
      </c>
      <c r="O20" s="160">
        <f t="shared" si="14"/>
        <v>0</v>
      </c>
      <c r="P20" s="161">
        <f t="shared" si="14"/>
        <v>0</v>
      </c>
      <c r="Q20" s="162">
        <f t="shared" si="14"/>
        <v>0</v>
      </c>
      <c r="R20" s="117"/>
      <c r="S20" s="134"/>
      <c r="T20" s="156" t="str">
        <f>$L$3</f>
        <v>Sentadilla</v>
      </c>
      <c r="U20" s="163">
        <v>5</v>
      </c>
      <c r="V20" s="141"/>
      <c r="W20" s="164"/>
      <c r="X20" s="164"/>
      <c r="Y20" s="164"/>
      <c r="Z20" s="164"/>
      <c r="AA20" s="164"/>
      <c r="AB20" s="164"/>
      <c r="AC20" s="164"/>
      <c r="AD20" s="164"/>
      <c r="AE20" s="165"/>
      <c r="AF20" s="143"/>
      <c r="AG20" s="144"/>
    </row>
    <row r="21" spans="3:33" ht="15.75" customHeight="1" thickBot="1" x14ac:dyDescent="0.3">
      <c r="C21" s="134"/>
      <c r="D21" s="166"/>
      <c r="E21" s="157">
        <v>5</v>
      </c>
      <c r="F21" s="158">
        <f t="shared" ref="F21:Q21" si="15">ROUND(F26*(1-SQINT*3)/(2*PLATE),0)*2*PLATE</f>
        <v>0</v>
      </c>
      <c r="G21" s="159">
        <f t="shared" si="15"/>
        <v>0</v>
      </c>
      <c r="H21" s="159">
        <f t="shared" si="15"/>
        <v>0</v>
      </c>
      <c r="I21" s="159">
        <f t="shared" si="15"/>
        <v>0</v>
      </c>
      <c r="J21" s="159">
        <f t="shared" si="15"/>
        <v>0</v>
      </c>
      <c r="K21" s="159">
        <f t="shared" si="15"/>
        <v>0</v>
      </c>
      <c r="L21" s="159">
        <f t="shared" si="15"/>
        <v>0</v>
      </c>
      <c r="M21" s="159">
        <f t="shared" si="15"/>
        <v>0</v>
      </c>
      <c r="N21" s="159">
        <f t="shared" si="15"/>
        <v>0</v>
      </c>
      <c r="O21" s="160">
        <f t="shared" si="15"/>
        <v>0</v>
      </c>
      <c r="P21" s="161">
        <f t="shared" si="15"/>
        <v>0</v>
      </c>
      <c r="Q21" s="162">
        <f t="shared" si="15"/>
        <v>0</v>
      </c>
      <c r="R21" s="117"/>
      <c r="S21" s="134"/>
      <c r="T21" s="166"/>
      <c r="U21" s="163">
        <v>5</v>
      </c>
      <c r="V21" s="141"/>
      <c r="W21" s="164"/>
      <c r="X21" s="164"/>
      <c r="Y21" s="164"/>
      <c r="Z21" s="164"/>
      <c r="AA21" s="164"/>
      <c r="AB21" s="164"/>
      <c r="AC21" s="164"/>
      <c r="AD21" s="164"/>
      <c r="AE21" s="165"/>
      <c r="AF21" s="143"/>
      <c r="AG21" s="144"/>
    </row>
    <row r="22" spans="3:33" ht="15.75" customHeight="1" thickBot="1" x14ac:dyDescent="0.3">
      <c r="C22" s="134"/>
      <c r="D22" s="166"/>
      <c r="E22" s="157">
        <v>5</v>
      </c>
      <c r="F22" s="158">
        <f t="shared" ref="F22:Q22" si="16">ROUND(F26*(1-SQINT*2)/(2*PLATE),0)*2*PLATE</f>
        <v>0</v>
      </c>
      <c r="G22" s="159">
        <f t="shared" si="16"/>
        <v>0</v>
      </c>
      <c r="H22" s="159">
        <f t="shared" si="16"/>
        <v>0</v>
      </c>
      <c r="I22" s="159">
        <f t="shared" si="16"/>
        <v>0</v>
      </c>
      <c r="J22" s="159">
        <f t="shared" si="16"/>
        <v>0</v>
      </c>
      <c r="K22" s="159">
        <f t="shared" si="16"/>
        <v>0</v>
      </c>
      <c r="L22" s="159">
        <f t="shared" si="16"/>
        <v>0</v>
      </c>
      <c r="M22" s="159">
        <f t="shared" si="16"/>
        <v>0</v>
      </c>
      <c r="N22" s="159">
        <f t="shared" si="16"/>
        <v>0</v>
      </c>
      <c r="O22" s="160">
        <f t="shared" si="16"/>
        <v>0</v>
      </c>
      <c r="P22" s="161">
        <f t="shared" si="16"/>
        <v>0</v>
      </c>
      <c r="Q22" s="162">
        <f t="shared" si="16"/>
        <v>0</v>
      </c>
      <c r="R22" s="117"/>
      <c r="S22" s="134"/>
      <c r="T22" s="166"/>
      <c r="U22" s="163">
        <v>5</v>
      </c>
      <c r="V22" s="141"/>
      <c r="W22" s="164"/>
      <c r="X22" s="164"/>
      <c r="Y22" s="164"/>
      <c r="Z22" s="164"/>
      <c r="AA22" s="164"/>
      <c r="AB22" s="164"/>
      <c r="AC22" s="164"/>
      <c r="AD22" s="164"/>
      <c r="AE22" s="165"/>
      <c r="AF22" s="143"/>
      <c r="AG22" s="144"/>
    </row>
    <row r="23" spans="3:33" ht="15.75" customHeight="1" thickBot="1" x14ac:dyDescent="0.3">
      <c r="C23" s="134"/>
      <c r="D23" s="166"/>
      <c r="E23" s="157">
        <v>5</v>
      </c>
      <c r="F23" s="158">
        <f>ROUND(F26*(1-SQINT)/(2*PLATE),0)*2*PLATE</f>
        <v>0</v>
      </c>
      <c r="G23" s="159">
        <f>ROUND(G26*(1-SQINT)/(2*PLATE),0)*2*PLATE</f>
        <v>0</v>
      </c>
      <c r="H23" s="159">
        <f t="shared" ref="H23:Q23" si="17">ROUND(H26*(1-SQINT)/(2*PLATE),0)*2*PLATE</f>
        <v>0</v>
      </c>
      <c r="I23" s="159">
        <f t="shared" si="17"/>
        <v>0</v>
      </c>
      <c r="J23" s="159">
        <f t="shared" si="17"/>
        <v>0</v>
      </c>
      <c r="K23" s="159">
        <f t="shared" si="17"/>
        <v>0</v>
      </c>
      <c r="L23" s="159">
        <f t="shared" si="17"/>
        <v>0</v>
      </c>
      <c r="M23" s="159">
        <f t="shared" si="17"/>
        <v>0</v>
      </c>
      <c r="N23" s="159">
        <f t="shared" si="17"/>
        <v>0</v>
      </c>
      <c r="O23" s="160">
        <f t="shared" si="17"/>
        <v>0</v>
      </c>
      <c r="P23" s="161">
        <f t="shared" si="17"/>
        <v>0</v>
      </c>
      <c r="Q23" s="162">
        <f t="shared" si="17"/>
        <v>0</v>
      </c>
      <c r="R23" s="117"/>
      <c r="S23" s="134"/>
      <c r="T23" s="166"/>
      <c r="U23" s="163">
        <v>5</v>
      </c>
      <c r="V23" s="141"/>
      <c r="W23" s="164"/>
      <c r="X23" s="164"/>
      <c r="Y23" s="164"/>
      <c r="Z23" s="164"/>
      <c r="AA23" s="164"/>
      <c r="AB23" s="164"/>
      <c r="AC23" s="164"/>
      <c r="AD23" s="164"/>
      <c r="AE23" s="165"/>
      <c r="AF23" s="143"/>
      <c r="AG23" s="144"/>
    </row>
    <row r="24" spans="3:33" ht="15.75" customHeight="1" thickBot="1" x14ac:dyDescent="0.3">
      <c r="C24" s="134"/>
      <c r="D24" s="166"/>
      <c r="E24" s="157">
        <v>1</v>
      </c>
      <c r="F24" s="158">
        <f>F26</f>
        <v>0</v>
      </c>
      <c r="G24" s="159">
        <f t="shared" ref="G24:Q24" si="18">G26</f>
        <v>0</v>
      </c>
      <c r="H24" s="159">
        <f t="shared" si="18"/>
        <v>0</v>
      </c>
      <c r="I24" s="159">
        <f t="shared" si="18"/>
        <v>0</v>
      </c>
      <c r="J24" s="159">
        <f t="shared" si="18"/>
        <v>0</v>
      </c>
      <c r="K24" s="159">
        <f t="shared" si="18"/>
        <v>0</v>
      </c>
      <c r="L24" s="159">
        <f t="shared" si="18"/>
        <v>0</v>
      </c>
      <c r="M24" s="159">
        <f t="shared" si="18"/>
        <v>0</v>
      </c>
      <c r="N24" s="159">
        <f t="shared" si="18"/>
        <v>0</v>
      </c>
      <c r="O24" s="159">
        <f t="shared" si="18"/>
        <v>0</v>
      </c>
      <c r="P24" s="159">
        <f t="shared" si="18"/>
        <v>0</v>
      </c>
      <c r="Q24" s="167">
        <f t="shared" si="18"/>
        <v>0</v>
      </c>
      <c r="R24" s="117"/>
      <c r="S24" s="134"/>
      <c r="T24" s="166"/>
      <c r="U24" s="163">
        <v>1</v>
      </c>
      <c r="V24" s="141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8"/>
    </row>
    <row r="25" spans="3:33" ht="15.75" customHeight="1" thickBot="1" x14ac:dyDescent="0.3">
      <c r="C25" s="134"/>
      <c r="D25" s="166"/>
      <c r="E25" s="157">
        <v>1</v>
      </c>
      <c r="F25" s="158">
        <f>MROUND(1.05*F26,2.5)</f>
        <v>0</v>
      </c>
      <c r="G25" s="159">
        <f t="shared" ref="G25:Q25" si="19">MROUND(1.05*G26,2.5)</f>
        <v>0</v>
      </c>
      <c r="H25" s="159">
        <f t="shared" si="19"/>
        <v>0</v>
      </c>
      <c r="I25" s="159">
        <f t="shared" si="19"/>
        <v>0</v>
      </c>
      <c r="J25" s="159">
        <f t="shared" si="19"/>
        <v>0</v>
      </c>
      <c r="K25" s="159">
        <f t="shared" si="19"/>
        <v>0</v>
      </c>
      <c r="L25" s="159">
        <f t="shared" si="19"/>
        <v>0</v>
      </c>
      <c r="M25" s="159">
        <f t="shared" si="19"/>
        <v>0</v>
      </c>
      <c r="N25" s="159">
        <f t="shared" si="19"/>
        <v>0</v>
      </c>
      <c r="O25" s="159">
        <f t="shared" si="19"/>
        <v>0</v>
      </c>
      <c r="P25" s="159">
        <f t="shared" si="19"/>
        <v>0</v>
      </c>
      <c r="Q25" s="167">
        <f t="shared" si="19"/>
        <v>0</v>
      </c>
      <c r="R25" s="117"/>
      <c r="S25" s="134"/>
      <c r="T25" s="166"/>
      <c r="U25" s="163">
        <v>1</v>
      </c>
      <c r="V25" s="141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8"/>
    </row>
    <row r="26" spans="3:33" ht="15" customHeight="1" x14ac:dyDescent="0.25">
      <c r="C26" s="134"/>
      <c r="D26" s="166"/>
      <c r="E26" s="169">
        <v>5</v>
      </c>
      <c r="F26" s="170">
        <f>SQ</f>
        <v>0</v>
      </c>
      <c r="G26" s="171">
        <f t="shared" ref="G26:Q26" si="20">ROUND(SQ*(1.025^F16)/(2*PLATE),0)*2*PLATE</f>
        <v>0</v>
      </c>
      <c r="H26" s="171">
        <f t="shared" si="20"/>
        <v>0</v>
      </c>
      <c r="I26" s="171">
        <f t="shared" si="20"/>
        <v>0</v>
      </c>
      <c r="J26" s="171">
        <f t="shared" si="20"/>
        <v>0</v>
      </c>
      <c r="K26" s="171">
        <f t="shared" si="20"/>
        <v>0</v>
      </c>
      <c r="L26" s="171">
        <f t="shared" si="20"/>
        <v>0</v>
      </c>
      <c r="M26" s="171">
        <f t="shared" si="20"/>
        <v>0</v>
      </c>
      <c r="N26" s="171">
        <f t="shared" si="20"/>
        <v>0</v>
      </c>
      <c r="O26" s="172">
        <f t="shared" si="20"/>
        <v>0</v>
      </c>
      <c r="P26" s="173">
        <f t="shared" si="20"/>
        <v>0</v>
      </c>
      <c r="Q26" s="174">
        <f t="shared" si="20"/>
        <v>0</v>
      </c>
      <c r="R26" s="117"/>
      <c r="S26" s="134"/>
      <c r="T26" s="166"/>
      <c r="U26" s="175">
        <v>5</v>
      </c>
      <c r="V26" s="176"/>
      <c r="W26" s="177"/>
      <c r="X26" s="177"/>
      <c r="Y26" s="177"/>
      <c r="Z26" s="177"/>
      <c r="AA26" s="177"/>
      <c r="AB26" s="177"/>
      <c r="AC26" s="177"/>
      <c r="AD26" s="177"/>
      <c r="AE26" s="178"/>
      <c r="AF26" s="179"/>
      <c r="AG26" s="180"/>
    </row>
    <row r="27" spans="3:33" ht="15" customHeight="1" x14ac:dyDescent="0.25">
      <c r="C27" s="134"/>
      <c r="D27" s="181" t="str">
        <f>$L$4</f>
        <v>Press Banca</v>
      </c>
      <c r="E27" s="182">
        <v>5</v>
      </c>
      <c r="F27" s="183">
        <f t="shared" ref="F27:Q27" si="21">ROUND(F33*(1-BPINT*4)/(2*PLATE),0)*2*PLATE</f>
        <v>0</v>
      </c>
      <c r="G27" s="184">
        <f t="shared" si="21"/>
        <v>0</v>
      </c>
      <c r="H27" s="184">
        <f t="shared" si="21"/>
        <v>0</v>
      </c>
      <c r="I27" s="184">
        <f t="shared" si="21"/>
        <v>0</v>
      </c>
      <c r="J27" s="184">
        <f t="shared" si="21"/>
        <v>0</v>
      </c>
      <c r="K27" s="184">
        <f t="shared" si="21"/>
        <v>0</v>
      </c>
      <c r="L27" s="184">
        <f t="shared" si="21"/>
        <v>0</v>
      </c>
      <c r="M27" s="184">
        <f t="shared" si="21"/>
        <v>0</v>
      </c>
      <c r="N27" s="184">
        <f t="shared" si="21"/>
        <v>0</v>
      </c>
      <c r="O27" s="185">
        <f t="shared" si="21"/>
        <v>0</v>
      </c>
      <c r="P27" s="186">
        <f t="shared" si="21"/>
        <v>0</v>
      </c>
      <c r="Q27" s="187">
        <f t="shared" si="21"/>
        <v>0</v>
      </c>
      <c r="R27" s="117"/>
      <c r="S27" s="134"/>
      <c r="T27" s="181" t="str">
        <f>$L$4</f>
        <v>Press Banca</v>
      </c>
      <c r="U27" s="188">
        <v>5</v>
      </c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90"/>
    </row>
    <row r="28" spans="3:33" ht="15" customHeight="1" x14ac:dyDescent="0.25">
      <c r="C28" s="134"/>
      <c r="D28" s="181"/>
      <c r="E28" s="136">
        <v>5</v>
      </c>
      <c r="F28" s="191">
        <f t="shared" ref="F28:Q28" si="22">ROUND(F33*(1-BPINT*3)/(2*PLATE),0)*2*PLATE</f>
        <v>0</v>
      </c>
      <c r="G28" s="192">
        <f t="shared" si="22"/>
        <v>0</v>
      </c>
      <c r="H28" s="192">
        <f t="shared" si="22"/>
        <v>0</v>
      </c>
      <c r="I28" s="192">
        <f t="shared" si="22"/>
        <v>0</v>
      </c>
      <c r="J28" s="192">
        <f t="shared" si="22"/>
        <v>0</v>
      </c>
      <c r="K28" s="192">
        <f t="shared" si="22"/>
        <v>0</v>
      </c>
      <c r="L28" s="192">
        <f t="shared" si="22"/>
        <v>0</v>
      </c>
      <c r="M28" s="192">
        <f t="shared" si="22"/>
        <v>0</v>
      </c>
      <c r="N28" s="192">
        <f t="shared" si="22"/>
        <v>0</v>
      </c>
      <c r="O28" s="193">
        <f t="shared" si="22"/>
        <v>0</v>
      </c>
      <c r="P28" s="194">
        <f t="shared" si="22"/>
        <v>0</v>
      </c>
      <c r="Q28" s="195">
        <f t="shared" si="22"/>
        <v>0</v>
      </c>
      <c r="R28" s="117"/>
      <c r="S28" s="134"/>
      <c r="T28" s="181"/>
      <c r="U28" s="140">
        <v>5</v>
      </c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7"/>
    </row>
    <row r="29" spans="3:33" ht="15" customHeight="1" x14ac:dyDescent="0.25">
      <c r="C29" s="134"/>
      <c r="D29" s="181"/>
      <c r="E29" s="136">
        <v>5</v>
      </c>
      <c r="F29" s="191">
        <f t="shared" ref="F29:Q29" si="23">ROUND(F33*(1-BPINT*2)/(2*PLATE),0)*2*PLATE</f>
        <v>0</v>
      </c>
      <c r="G29" s="192">
        <f t="shared" si="23"/>
        <v>0</v>
      </c>
      <c r="H29" s="192">
        <f t="shared" si="23"/>
        <v>0</v>
      </c>
      <c r="I29" s="192">
        <f t="shared" si="23"/>
        <v>0</v>
      </c>
      <c r="J29" s="192">
        <f t="shared" si="23"/>
        <v>0</v>
      </c>
      <c r="K29" s="192">
        <f t="shared" si="23"/>
        <v>0</v>
      </c>
      <c r="L29" s="192">
        <f t="shared" si="23"/>
        <v>0</v>
      </c>
      <c r="M29" s="192">
        <f t="shared" si="23"/>
        <v>0</v>
      </c>
      <c r="N29" s="192">
        <f t="shared" si="23"/>
        <v>0</v>
      </c>
      <c r="O29" s="193">
        <f t="shared" si="23"/>
        <v>0</v>
      </c>
      <c r="P29" s="194">
        <f t="shared" si="23"/>
        <v>0</v>
      </c>
      <c r="Q29" s="195">
        <f t="shared" si="23"/>
        <v>0</v>
      </c>
      <c r="R29" s="117"/>
      <c r="S29" s="134"/>
      <c r="T29" s="181"/>
      <c r="U29" s="140">
        <v>5</v>
      </c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7"/>
    </row>
    <row r="30" spans="3:33" ht="15" customHeight="1" x14ac:dyDescent="0.25">
      <c r="C30" s="134"/>
      <c r="D30" s="181"/>
      <c r="E30" s="136">
        <v>5</v>
      </c>
      <c r="F30" s="191">
        <f t="shared" ref="F30:Q30" si="24">ROUND(F33*(1-BPINT)/(2*PLATE),0)*2*PLATE</f>
        <v>0</v>
      </c>
      <c r="G30" s="192">
        <f t="shared" si="24"/>
        <v>0</v>
      </c>
      <c r="H30" s="192">
        <f t="shared" si="24"/>
        <v>0</v>
      </c>
      <c r="I30" s="192">
        <f t="shared" si="24"/>
        <v>0</v>
      </c>
      <c r="J30" s="192">
        <f t="shared" si="24"/>
        <v>0</v>
      </c>
      <c r="K30" s="192">
        <f t="shared" si="24"/>
        <v>0</v>
      </c>
      <c r="L30" s="192">
        <f t="shared" si="24"/>
        <v>0</v>
      </c>
      <c r="M30" s="192">
        <f t="shared" si="24"/>
        <v>0</v>
      </c>
      <c r="N30" s="192">
        <f t="shared" si="24"/>
        <v>0</v>
      </c>
      <c r="O30" s="193">
        <f t="shared" si="24"/>
        <v>0</v>
      </c>
      <c r="P30" s="194">
        <f t="shared" si="24"/>
        <v>0</v>
      </c>
      <c r="Q30" s="195">
        <f t="shared" si="24"/>
        <v>0</v>
      </c>
      <c r="R30" s="117"/>
      <c r="S30" s="134"/>
      <c r="T30" s="181"/>
      <c r="U30" s="140">
        <v>5</v>
      </c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7"/>
    </row>
    <row r="31" spans="3:33" ht="15" customHeight="1" x14ac:dyDescent="0.25">
      <c r="C31" s="134"/>
      <c r="D31" s="181"/>
      <c r="E31" s="136">
        <v>1</v>
      </c>
      <c r="F31" s="198">
        <f>F33</f>
        <v>0</v>
      </c>
      <c r="G31" s="199">
        <f t="shared" ref="G31:Q31" si="25">G33</f>
        <v>0</v>
      </c>
      <c r="H31" s="199">
        <f t="shared" si="25"/>
        <v>0</v>
      </c>
      <c r="I31" s="199">
        <f t="shared" si="25"/>
        <v>0</v>
      </c>
      <c r="J31" s="199">
        <f t="shared" si="25"/>
        <v>0</v>
      </c>
      <c r="K31" s="199">
        <f t="shared" si="25"/>
        <v>0</v>
      </c>
      <c r="L31" s="199">
        <f t="shared" si="25"/>
        <v>0</v>
      </c>
      <c r="M31" s="199">
        <f t="shared" si="25"/>
        <v>0</v>
      </c>
      <c r="N31" s="199">
        <f t="shared" si="25"/>
        <v>0</v>
      </c>
      <c r="O31" s="199">
        <f t="shared" si="25"/>
        <v>0</v>
      </c>
      <c r="P31" s="199">
        <f t="shared" si="25"/>
        <v>0</v>
      </c>
      <c r="Q31" s="200">
        <f t="shared" si="25"/>
        <v>0</v>
      </c>
      <c r="R31" s="117"/>
      <c r="S31" s="134"/>
      <c r="T31" s="181"/>
      <c r="U31" s="140">
        <v>1</v>
      </c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7"/>
    </row>
    <row r="32" spans="3:33" ht="15" customHeight="1" x14ac:dyDescent="0.25">
      <c r="C32" s="134"/>
      <c r="D32" s="181"/>
      <c r="E32" s="136">
        <v>1</v>
      </c>
      <c r="F32" s="198">
        <f>MROUND(1.05*F33,2.5)</f>
        <v>0</v>
      </c>
      <c r="G32" s="199">
        <f t="shared" ref="G32" si="26">MROUND(1.05*G33,2.5)</f>
        <v>0</v>
      </c>
      <c r="H32" s="199">
        <f t="shared" ref="H32" si="27">MROUND(1.05*H33,2.5)</f>
        <v>0</v>
      </c>
      <c r="I32" s="199">
        <f t="shared" ref="I32" si="28">MROUND(1.05*I33,2.5)</f>
        <v>0</v>
      </c>
      <c r="J32" s="199">
        <f t="shared" ref="J32" si="29">MROUND(1.05*J33,2.5)</f>
        <v>0</v>
      </c>
      <c r="K32" s="199">
        <f t="shared" ref="K32" si="30">MROUND(1.05*K33,2.5)</f>
        <v>0</v>
      </c>
      <c r="L32" s="199">
        <f t="shared" ref="L32" si="31">MROUND(1.05*L33,2.5)</f>
        <v>0</v>
      </c>
      <c r="M32" s="199">
        <f t="shared" ref="M32" si="32">MROUND(1.05*M33,2.5)</f>
        <v>0</v>
      </c>
      <c r="N32" s="199">
        <f t="shared" ref="N32" si="33">MROUND(1.05*N33,2.5)</f>
        <v>0</v>
      </c>
      <c r="O32" s="199">
        <f t="shared" ref="O32" si="34">MROUND(1.05*O33,2.5)</f>
        <v>0</v>
      </c>
      <c r="P32" s="199">
        <f t="shared" ref="P32" si="35">MROUND(1.05*P33,2.5)</f>
        <v>0</v>
      </c>
      <c r="Q32" s="200">
        <f t="shared" ref="Q32" si="36">MROUND(1.05*Q33,2.5)</f>
        <v>0</v>
      </c>
      <c r="R32" s="117"/>
      <c r="S32" s="134"/>
      <c r="T32" s="181"/>
      <c r="U32" s="140">
        <v>1</v>
      </c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7"/>
    </row>
    <row r="33" spans="3:33" ht="15" customHeight="1" x14ac:dyDescent="0.25">
      <c r="C33" s="134"/>
      <c r="D33" s="181"/>
      <c r="E33" s="201">
        <v>5</v>
      </c>
      <c r="F33" s="202">
        <f>BP</f>
        <v>0</v>
      </c>
      <c r="G33" s="203">
        <f>ROUND(BP*(1.025^F16)/(2*PLATE),0)*2*PLATE</f>
        <v>0</v>
      </c>
      <c r="H33" s="203">
        <f t="shared" ref="H33:Q33" si="37">ROUND(BP*(1.025^G16)/(2*PLATE),0)*2*PLATE</f>
        <v>0</v>
      </c>
      <c r="I33" s="203">
        <f t="shared" si="37"/>
        <v>0</v>
      </c>
      <c r="J33" s="203">
        <f t="shared" si="37"/>
        <v>0</v>
      </c>
      <c r="K33" s="203">
        <f t="shared" si="37"/>
        <v>0</v>
      </c>
      <c r="L33" s="203">
        <f t="shared" si="37"/>
        <v>0</v>
      </c>
      <c r="M33" s="203">
        <f t="shared" si="37"/>
        <v>0</v>
      </c>
      <c r="N33" s="203">
        <f t="shared" si="37"/>
        <v>0</v>
      </c>
      <c r="O33" s="204">
        <f t="shared" si="37"/>
        <v>0</v>
      </c>
      <c r="P33" s="205">
        <f t="shared" si="37"/>
        <v>0</v>
      </c>
      <c r="Q33" s="206">
        <f t="shared" si="37"/>
        <v>0</v>
      </c>
      <c r="R33" s="117"/>
      <c r="S33" s="134"/>
      <c r="T33" s="181"/>
      <c r="U33" s="207">
        <v>5</v>
      </c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9"/>
    </row>
    <row r="34" spans="3:33" ht="15.75" customHeight="1" thickBot="1" x14ac:dyDescent="0.3">
      <c r="C34" s="134"/>
      <c r="D34" s="210" t="str">
        <f>$L$6</f>
        <v>Remo</v>
      </c>
      <c r="E34" s="157">
        <v>5</v>
      </c>
      <c r="F34" s="158">
        <f t="shared" ref="F34:Q34" si="38">ROUND(F40*(1-BBRINT*4)/(2*PLATE),0)*2*PLATE</f>
        <v>0</v>
      </c>
      <c r="G34" s="159">
        <f t="shared" si="38"/>
        <v>0</v>
      </c>
      <c r="H34" s="159">
        <f t="shared" si="38"/>
        <v>0</v>
      </c>
      <c r="I34" s="159">
        <f t="shared" si="38"/>
        <v>0</v>
      </c>
      <c r="J34" s="159">
        <f t="shared" si="38"/>
        <v>0</v>
      </c>
      <c r="K34" s="159">
        <f t="shared" si="38"/>
        <v>0</v>
      </c>
      <c r="L34" s="159">
        <f t="shared" si="38"/>
        <v>0</v>
      </c>
      <c r="M34" s="159">
        <f t="shared" si="38"/>
        <v>0</v>
      </c>
      <c r="N34" s="159">
        <f t="shared" si="38"/>
        <v>0</v>
      </c>
      <c r="O34" s="160">
        <f t="shared" si="38"/>
        <v>0</v>
      </c>
      <c r="P34" s="161">
        <f t="shared" si="38"/>
        <v>0</v>
      </c>
      <c r="Q34" s="162">
        <f t="shared" si="38"/>
        <v>0</v>
      </c>
      <c r="R34" s="117"/>
      <c r="S34" s="134"/>
      <c r="T34" s="210" t="str">
        <f>$L$6</f>
        <v>Remo</v>
      </c>
      <c r="U34" s="163">
        <v>5</v>
      </c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8"/>
    </row>
    <row r="35" spans="3:33" ht="15.75" customHeight="1" thickBot="1" x14ac:dyDescent="0.3">
      <c r="C35" s="134"/>
      <c r="D35" s="210"/>
      <c r="E35" s="157">
        <v>5</v>
      </c>
      <c r="F35" s="158">
        <f t="shared" ref="F35:Q35" si="39">ROUND(F40*(1-BBRINT*3)/(2*PLATE),0)*2*PLATE</f>
        <v>0</v>
      </c>
      <c r="G35" s="159">
        <f t="shared" si="39"/>
        <v>0</v>
      </c>
      <c r="H35" s="159">
        <f t="shared" si="39"/>
        <v>0</v>
      </c>
      <c r="I35" s="159">
        <f t="shared" si="39"/>
        <v>0</v>
      </c>
      <c r="J35" s="159">
        <f t="shared" si="39"/>
        <v>0</v>
      </c>
      <c r="K35" s="159">
        <f t="shared" si="39"/>
        <v>0</v>
      </c>
      <c r="L35" s="159">
        <f t="shared" si="39"/>
        <v>0</v>
      </c>
      <c r="M35" s="159">
        <f t="shared" si="39"/>
        <v>0</v>
      </c>
      <c r="N35" s="159">
        <f t="shared" si="39"/>
        <v>0</v>
      </c>
      <c r="O35" s="160">
        <f t="shared" si="39"/>
        <v>0</v>
      </c>
      <c r="P35" s="161">
        <f t="shared" si="39"/>
        <v>0</v>
      </c>
      <c r="Q35" s="162">
        <f t="shared" si="39"/>
        <v>0</v>
      </c>
      <c r="R35" s="117"/>
      <c r="S35" s="134"/>
      <c r="T35" s="210"/>
      <c r="U35" s="163">
        <v>5</v>
      </c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8"/>
    </row>
    <row r="36" spans="3:33" ht="15.75" customHeight="1" thickBot="1" x14ac:dyDescent="0.3">
      <c r="C36" s="134"/>
      <c r="D36" s="210"/>
      <c r="E36" s="157">
        <v>5</v>
      </c>
      <c r="F36" s="158">
        <f t="shared" ref="F36:Q36" si="40">ROUND(F40*(1-BBRINT*2)/(2*PLATE),0)*2*PLATE</f>
        <v>0</v>
      </c>
      <c r="G36" s="159">
        <f t="shared" si="40"/>
        <v>0</v>
      </c>
      <c r="H36" s="159">
        <f t="shared" si="40"/>
        <v>0</v>
      </c>
      <c r="I36" s="159">
        <f t="shared" si="40"/>
        <v>0</v>
      </c>
      <c r="J36" s="159">
        <f t="shared" si="40"/>
        <v>0</v>
      </c>
      <c r="K36" s="159">
        <f t="shared" si="40"/>
        <v>0</v>
      </c>
      <c r="L36" s="159">
        <f t="shared" si="40"/>
        <v>0</v>
      </c>
      <c r="M36" s="159">
        <f t="shared" si="40"/>
        <v>0</v>
      </c>
      <c r="N36" s="159">
        <f t="shared" si="40"/>
        <v>0</v>
      </c>
      <c r="O36" s="160">
        <f t="shared" si="40"/>
        <v>0</v>
      </c>
      <c r="P36" s="161">
        <f t="shared" si="40"/>
        <v>0</v>
      </c>
      <c r="Q36" s="162">
        <f t="shared" si="40"/>
        <v>0</v>
      </c>
      <c r="R36" s="117"/>
      <c r="S36" s="134"/>
      <c r="T36" s="210"/>
      <c r="U36" s="163">
        <v>5</v>
      </c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8"/>
    </row>
    <row r="37" spans="3:33" ht="15.75" customHeight="1" thickBot="1" x14ac:dyDescent="0.3">
      <c r="C37" s="134"/>
      <c r="D37" s="210"/>
      <c r="E37" s="157">
        <v>5</v>
      </c>
      <c r="F37" s="158">
        <f t="shared" ref="F37:Q37" si="41">ROUND(F40*(1-BBRINT)/(2*PLATE),0)*2*PLATE</f>
        <v>0</v>
      </c>
      <c r="G37" s="159">
        <f t="shared" si="41"/>
        <v>0</v>
      </c>
      <c r="H37" s="159">
        <f t="shared" si="41"/>
        <v>0</v>
      </c>
      <c r="I37" s="159">
        <f t="shared" si="41"/>
        <v>0</v>
      </c>
      <c r="J37" s="159">
        <f t="shared" si="41"/>
        <v>0</v>
      </c>
      <c r="K37" s="159">
        <f t="shared" si="41"/>
        <v>0</v>
      </c>
      <c r="L37" s="159">
        <f t="shared" si="41"/>
        <v>0</v>
      </c>
      <c r="M37" s="159">
        <f t="shared" si="41"/>
        <v>0</v>
      </c>
      <c r="N37" s="159">
        <f t="shared" si="41"/>
        <v>0</v>
      </c>
      <c r="O37" s="160">
        <f t="shared" si="41"/>
        <v>0</v>
      </c>
      <c r="P37" s="161">
        <f t="shared" si="41"/>
        <v>0</v>
      </c>
      <c r="Q37" s="162">
        <f t="shared" si="41"/>
        <v>0</v>
      </c>
      <c r="R37" s="117"/>
      <c r="S37" s="134"/>
      <c r="T37" s="210"/>
      <c r="U37" s="163">
        <v>5</v>
      </c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8"/>
    </row>
    <row r="38" spans="3:33" ht="15.75" customHeight="1" thickBot="1" x14ac:dyDescent="0.3">
      <c r="C38" s="134"/>
      <c r="D38" s="210"/>
      <c r="E38" s="157">
        <v>1</v>
      </c>
      <c r="F38" s="158">
        <f>F40</f>
        <v>0</v>
      </c>
      <c r="G38" s="159">
        <f t="shared" ref="G38:Q38" si="42">G40</f>
        <v>0</v>
      </c>
      <c r="H38" s="159">
        <f t="shared" si="42"/>
        <v>0</v>
      </c>
      <c r="I38" s="159">
        <f t="shared" si="42"/>
        <v>0</v>
      </c>
      <c r="J38" s="159">
        <f t="shared" si="42"/>
        <v>0</v>
      </c>
      <c r="K38" s="159">
        <f t="shared" si="42"/>
        <v>0</v>
      </c>
      <c r="L38" s="159">
        <f t="shared" si="42"/>
        <v>0</v>
      </c>
      <c r="M38" s="159">
        <f t="shared" si="42"/>
        <v>0</v>
      </c>
      <c r="N38" s="159">
        <f t="shared" si="42"/>
        <v>0</v>
      </c>
      <c r="O38" s="159">
        <f t="shared" si="42"/>
        <v>0</v>
      </c>
      <c r="P38" s="159">
        <f t="shared" si="42"/>
        <v>0</v>
      </c>
      <c r="Q38" s="167">
        <f t="shared" si="42"/>
        <v>0</v>
      </c>
      <c r="R38" s="117"/>
      <c r="S38" s="134"/>
      <c r="T38" s="210"/>
      <c r="U38" s="163">
        <v>1</v>
      </c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8"/>
    </row>
    <row r="39" spans="3:33" ht="15.75" customHeight="1" thickBot="1" x14ac:dyDescent="0.3">
      <c r="C39" s="134"/>
      <c r="D39" s="210"/>
      <c r="E39" s="157">
        <v>1</v>
      </c>
      <c r="F39" s="158">
        <f>MROUND(1.05*F40,2.5)</f>
        <v>0</v>
      </c>
      <c r="G39" s="159">
        <f t="shared" ref="G39" si="43">MROUND(1.05*G40,2.5)</f>
        <v>0</v>
      </c>
      <c r="H39" s="159">
        <f t="shared" ref="H39" si="44">MROUND(1.05*H40,2.5)</f>
        <v>0</v>
      </c>
      <c r="I39" s="159">
        <f t="shared" ref="I39" si="45">MROUND(1.05*I40,2.5)</f>
        <v>0</v>
      </c>
      <c r="J39" s="159">
        <f t="shared" ref="J39" si="46">MROUND(1.05*J40,2.5)</f>
        <v>0</v>
      </c>
      <c r="K39" s="159">
        <f t="shared" ref="K39" si="47">MROUND(1.05*K40,2.5)</f>
        <v>0</v>
      </c>
      <c r="L39" s="159">
        <f t="shared" ref="L39" si="48">MROUND(1.05*L40,2.5)</f>
        <v>0</v>
      </c>
      <c r="M39" s="159">
        <f t="shared" ref="M39" si="49">MROUND(1.05*M40,2.5)</f>
        <v>0</v>
      </c>
      <c r="N39" s="159">
        <f t="shared" ref="N39" si="50">MROUND(1.05*N40,2.5)</f>
        <v>0</v>
      </c>
      <c r="O39" s="159">
        <f t="shared" ref="O39" si="51">MROUND(1.05*O40,2.5)</f>
        <v>0</v>
      </c>
      <c r="P39" s="159">
        <f t="shared" ref="P39" si="52">MROUND(1.05*P40,2.5)</f>
        <v>0</v>
      </c>
      <c r="Q39" s="167">
        <f t="shared" ref="Q39" si="53">MROUND(1.05*Q40,2.5)</f>
        <v>0</v>
      </c>
      <c r="R39" s="117"/>
      <c r="S39" s="134"/>
      <c r="T39" s="210"/>
      <c r="U39" s="163">
        <v>1</v>
      </c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8"/>
    </row>
    <row r="40" spans="3:33" ht="15.75" customHeight="1" thickBot="1" x14ac:dyDescent="0.3">
      <c r="C40" s="211"/>
      <c r="D40" s="212"/>
      <c r="E40" s="213">
        <v>5</v>
      </c>
      <c r="F40" s="214">
        <f>ROW</f>
        <v>0</v>
      </c>
      <c r="G40" s="215">
        <f t="shared" ref="G40:Q40" si="54">ROUND(ROW*(1.025^F16)/(2*PLATE),0)*2*PLATE</f>
        <v>0</v>
      </c>
      <c r="H40" s="215">
        <f t="shared" si="54"/>
        <v>0</v>
      </c>
      <c r="I40" s="215">
        <f t="shared" si="54"/>
        <v>0</v>
      </c>
      <c r="J40" s="215">
        <f t="shared" si="54"/>
        <v>0</v>
      </c>
      <c r="K40" s="215">
        <f t="shared" si="54"/>
        <v>0</v>
      </c>
      <c r="L40" s="215">
        <f t="shared" si="54"/>
        <v>0</v>
      </c>
      <c r="M40" s="215">
        <f t="shared" si="54"/>
        <v>0</v>
      </c>
      <c r="N40" s="215">
        <f t="shared" si="54"/>
        <v>0</v>
      </c>
      <c r="O40" s="215">
        <f t="shared" si="54"/>
        <v>0</v>
      </c>
      <c r="P40" s="215">
        <f t="shared" si="54"/>
        <v>0</v>
      </c>
      <c r="Q40" s="216">
        <f t="shared" si="54"/>
        <v>0</v>
      </c>
      <c r="R40" s="117"/>
      <c r="S40" s="211"/>
      <c r="T40" s="212"/>
      <c r="U40" s="217">
        <v>5</v>
      </c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9"/>
    </row>
    <row r="41" spans="3:33" ht="15.75" customHeight="1" thickBot="1" x14ac:dyDescent="0.3">
      <c r="C41" s="220" t="s">
        <v>16</v>
      </c>
      <c r="D41" s="221" t="str">
        <f>$L$3</f>
        <v>Sentadilla</v>
      </c>
      <c r="E41" s="125">
        <v>5</v>
      </c>
      <c r="F41" s="222">
        <f t="shared" ref="F41:Q41" si="55">F20</f>
        <v>0</v>
      </c>
      <c r="G41" s="223">
        <f t="shared" si="55"/>
        <v>0</v>
      </c>
      <c r="H41" s="223">
        <f t="shared" si="55"/>
        <v>0</v>
      </c>
      <c r="I41" s="223">
        <f t="shared" si="55"/>
        <v>0</v>
      </c>
      <c r="J41" s="223">
        <f t="shared" si="55"/>
        <v>0</v>
      </c>
      <c r="K41" s="223">
        <f t="shared" si="55"/>
        <v>0</v>
      </c>
      <c r="L41" s="223">
        <f t="shared" si="55"/>
        <v>0</v>
      </c>
      <c r="M41" s="223">
        <f t="shared" si="55"/>
        <v>0</v>
      </c>
      <c r="N41" s="223">
        <f t="shared" si="55"/>
        <v>0</v>
      </c>
      <c r="O41" s="224">
        <f t="shared" si="55"/>
        <v>0</v>
      </c>
      <c r="P41" s="225">
        <f t="shared" si="55"/>
        <v>0</v>
      </c>
      <c r="Q41" s="226">
        <f t="shared" si="55"/>
        <v>0</v>
      </c>
      <c r="R41" s="117"/>
      <c r="S41" s="220" t="s">
        <v>16</v>
      </c>
      <c r="T41" s="221" t="str">
        <f>$L$3</f>
        <v>Sentadilla</v>
      </c>
      <c r="U41" s="129">
        <v>5</v>
      </c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8"/>
    </row>
    <row r="42" spans="3:33" ht="15.75" customHeight="1" thickBot="1" x14ac:dyDescent="0.3">
      <c r="C42" s="229"/>
      <c r="D42" s="230"/>
      <c r="E42" s="136">
        <v>5</v>
      </c>
      <c r="F42" s="231">
        <f t="shared" ref="F42:Q42" si="56">F21</f>
        <v>0</v>
      </c>
      <c r="G42" s="192">
        <f t="shared" si="56"/>
        <v>0</v>
      </c>
      <c r="H42" s="192">
        <f t="shared" si="56"/>
        <v>0</v>
      </c>
      <c r="I42" s="192">
        <f t="shared" si="56"/>
        <v>0</v>
      </c>
      <c r="J42" s="192">
        <f t="shared" si="56"/>
        <v>0</v>
      </c>
      <c r="K42" s="192">
        <f t="shared" si="56"/>
        <v>0</v>
      </c>
      <c r="L42" s="192">
        <f t="shared" si="56"/>
        <v>0</v>
      </c>
      <c r="M42" s="192">
        <f t="shared" si="56"/>
        <v>0</v>
      </c>
      <c r="N42" s="192">
        <f t="shared" si="56"/>
        <v>0</v>
      </c>
      <c r="O42" s="193">
        <f t="shared" si="56"/>
        <v>0</v>
      </c>
      <c r="P42" s="194">
        <f t="shared" si="56"/>
        <v>0</v>
      </c>
      <c r="Q42" s="195">
        <f t="shared" si="56"/>
        <v>0</v>
      </c>
      <c r="R42" s="117"/>
      <c r="S42" s="229"/>
      <c r="T42" s="230"/>
      <c r="U42" s="140">
        <v>5</v>
      </c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7"/>
    </row>
    <row r="43" spans="3:33" ht="15.75" customHeight="1" thickBot="1" x14ac:dyDescent="0.3">
      <c r="C43" s="229"/>
      <c r="D43" s="230"/>
      <c r="E43" s="136">
        <v>1</v>
      </c>
      <c r="F43" s="232">
        <f>F45</f>
        <v>0</v>
      </c>
      <c r="G43" s="199">
        <f t="shared" ref="G43:Q43" si="57">G45</f>
        <v>0</v>
      </c>
      <c r="H43" s="199">
        <f t="shared" si="57"/>
        <v>0</v>
      </c>
      <c r="I43" s="199">
        <f t="shared" si="57"/>
        <v>0</v>
      </c>
      <c r="J43" s="199">
        <f t="shared" si="57"/>
        <v>0</v>
      </c>
      <c r="K43" s="199">
        <f t="shared" si="57"/>
        <v>0</v>
      </c>
      <c r="L43" s="199">
        <f t="shared" si="57"/>
        <v>0</v>
      </c>
      <c r="M43" s="199">
        <f t="shared" si="57"/>
        <v>0</v>
      </c>
      <c r="N43" s="199">
        <f t="shared" si="57"/>
        <v>0</v>
      </c>
      <c r="O43" s="199">
        <f t="shared" si="57"/>
        <v>0</v>
      </c>
      <c r="P43" s="199">
        <f t="shared" si="57"/>
        <v>0</v>
      </c>
      <c r="Q43" s="200">
        <f t="shared" si="57"/>
        <v>0</v>
      </c>
      <c r="R43" s="117"/>
      <c r="S43" s="229"/>
      <c r="T43" s="230"/>
      <c r="U43" s="140">
        <v>1</v>
      </c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7"/>
    </row>
    <row r="44" spans="3:33" ht="15.75" customHeight="1" thickBot="1" x14ac:dyDescent="0.3">
      <c r="C44" s="229"/>
      <c r="D44" s="230"/>
      <c r="E44" s="136">
        <v>1</v>
      </c>
      <c r="F44" s="232">
        <f>MROUND(1.05*F45,2.5)</f>
        <v>0</v>
      </c>
      <c r="G44" s="199">
        <f t="shared" ref="G44" si="58">MROUND(1.05*G45,2.5)</f>
        <v>0</v>
      </c>
      <c r="H44" s="199">
        <f t="shared" ref="H44" si="59">MROUND(1.05*H45,2.5)</f>
        <v>0</v>
      </c>
      <c r="I44" s="199">
        <f t="shared" ref="I44" si="60">MROUND(1.05*I45,2.5)</f>
        <v>0</v>
      </c>
      <c r="J44" s="199">
        <f t="shared" ref="J44" si="61">MROUND(1.05*J45,2.5)</f>
        <v>0</v>
      </c>
      <c r="K44" s="199">
        <f t="shared" ref="K44" si="62">MROUND(1.05*K45,2.5)</f>
        <v>0</v>
      </c>
      <c r="L44" s="199">
        <f t="shared" ref="L44" si="63">MROUND(1.05*L45,2.5)</f>
        <v>0</v>
      </c>
      <c r="M44" s="199">
        <f t="shared" ref="M44" si="64">MROUND(1.05*M45,2.5)</f>
        <v>0</v>
      </c>
      <c r="N44" s="199">
        <f t="shared" ref="N44" si="65">MROUND(1.05*N45,2.5)</f>
        <v>0</v>
      </c>
      <c r="O44" s="199">
        <f t="shared" ref="O44" si="66">MROUND(1.05*O45,2.5)</f>
        <v>0</v>
      </c>
      <c r="P44" s="199">
        <f t="shared" ref="P44" si="67">MROUND(1.05*P45,2.5)</f>
        <v>0</v>
      </c>
      <c r="Q44" s="200">
        <f t="shared" ref="Q44" si="68">MROUND(1.05*Q45,2.5)</f>
        <v>0</v>
      </c>
      <c r="R44" s="117"/>
      <c r="S44" s="229"/>
      <c r="T44" s="230"/>
      <c r="U44" s="140">
        <v>1</v>
      </c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7"/>
    </row>
    <row r="45" spans="3:33" ht="15.75" customHeight="1" thickBot="1" x14ac:dyDescent="0.3">
      <c r="C45" s="229"/>
      <c r="D45" s="230"/>
      <c r="E45" s="136">
        <v>5</v>
      </c>
      <c r="F45" s="231">
        <f t="shared" ref="F45:Q45" si="69">F22</f>
        <v>0</v>
      </c>
      <c r="G45" s="192">
        <f t="shared" si="69"/>
        <v>0</v>
      </c>
      <c r="H45" s="192">
        <f t="shared" si="69"/>
        <v>0</v>
      </c>
      <c r="I45" s="192">
        <f t="shared" si="69"/>
        <v>0</v>
      </c>
      <c r="J45" s="192">
        <f t="shared" si="69"/>
        <v>0</v>
      </c>
      <c r="K45" s="192">
        <f t="shared" si="69"/>
        <v>0</v>
      </c>
      <c r="L45" s="192">
        <f t="shared" si="69"/>
        <v>0</v>
      </c>
      <c r="M45" s="192">
        <f t="shared" si="69"/>
        <v>0</v>
      </c>
      <c r="N45" s="192">
        <f t="shared" si="69"/>
        <v>0</v>
      </c>
      <c r="O45" s="193">
        <f t="shared" si="69"/>
        <v>0</v>
      </c>
      <c r="P45" s="194">
        <f t="shared" si="69"/>
        <v>0</v>
      </c>
      <c r="Q45" s="195">
        <f t="shared" si="69"/>
        <v>0</v>
      </c>
      <c r="R45" s="117"/>
      <c r="S45" s="229"/>
      <c r="T45" s="230"/>
      <c r="U45" s="140">
        <v>5</v>
      </c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7"/>
    </row>
    <row r="46" spans="3:33" ht="15.75" customHeight="1" thickBot="1" x14ac:dyDescent="0.3">
      <c r="C46" s="229"/>
      <c r="D46" s="230"/>
      <c r="E46" s="233">
        <v>5</v>
      </c>
      <c r="F46" s="234">
        <f t="shared" ref="F46:Q46" si="70">F22</f>
        <v>0</v>
      </c>
      <c r="G46" s="235">
        <f t="shared" si="70"/>
        <v>0</v>
      </c>
      <c r="H46" s="235">
        <f t="shared" si="70"/>
        <v>0</v>
      </c>
      <c r="I46" s="235">
        <f t="shared" si="70"/>
        <v>0</v>
      </c>
      <c r="J46" s="235">
        <f t="shared" si="70"/>
        <v>0</v>
      </c>
      <c r="K46" s="235">
        <f t="shared" si="70"/>
        <v>0</v>
      </c>
      <c r="L46" s="235">
        <f t="shared" si="70"/>
        <v>0</v>
      </c>
      <c r="M46" s="235">
        <f t="shared" si="70"/>
        <v>0</v>
      </c>
      <c r="N46" s="235">
        <f t="shared" si="70"/>
        <v>0</v>
      </c>
      <c r="O46" s="236">
        <f t="shared" si="70"/>
        <v>0</v>
      </c>
      <c r="P46" s="237">
        <f t="shared" si="70"/>
        <v>0</v>
      </c>
      <c r="Q46" s="238">
        <f t="shared" si="70"/>
        <v>0</v>
      </c>
      <c r="R46" s="117"/>
      <c r="S46" s="229"/>
      <c r="T46" s="230"/>
      <c r="U46" s="239">
        <v>5</v>
      </c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1"/>
    </row>
    <row r="47" spans="3:33" ht="15.75" customHeight="1" thickBot="1" x14ac:dyDescent="0.3">
      <c r="C47" s="229"/>
      <c r="D47" s="242" t="str">
        <f>$L$7</f>
        <v>Press Inclinado</v>
      </c>
      <c r="E47" s="243">
        <v>5</v>
      </c>
      <c r="F47" s="244">
        <f t="shared" ref="F47:Q47" si="71">ROUND(F52*(1-OHPINT*3)/(2*PLATE),0)*2*PLATE</f>
        <v>0</v>
      </c>
      <c r="G47" s="245">
        <f t="shared" si="71"/>
        <v>0</v>
      </c>
      <c r="H47" s="245">
        <f t="shared" si="71"/>
        <v>0</v>
      </c>
      <c r="I47" s="245">
        <f t="shared" si="71"/>
        <v>0</v>
      </c>
      <c r="J47" s="245">
        <f t="shared" si="71"/>
        <v>0</v>
      </c>
      <c r="K47" s="245">
        <f t="shared" si="71"/>
        <v>0</v>
      </c>
      <c r="L47" s="245">
        <f t="shared" si="71"/>
        <v>0</v>
      </c>
      <c r="M47" s="245">
        <f t="shared" si="71"/>
        <v>0</v>
      </c>
      <c r="N47" s="245">
        <f t="shared" si="71"/>
        <v>0</v>
      </c>
      <c r="O47" s="246">
        <f t="shared" si="71"/>
        <v>0</v>
      </c>
      <c r="P47" s="247">
        <f t="shared" si="71"/>
        <v>0</v>
      </c>
      <c r="Q47" s="248">
        <f t="shared" si="71"/>
        <v>0</v>
      </c>
      <c r="R47" s="117"/>
      <c r="S47" s="229"/>
      <c r="T47" s="242" t="str">
        <f>$L$7</f>
        <v>Press Inclinado</v>
      </c>
      <c r="U47" s="249">
        <v>5</v>
      </c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1"/>
    </row>
    <row r="48" spans="3:33" ht="15.75" customHeight="1" thickBot="1" x14ac:dyDescent="0.3">
      <c r="C48" s="229"/>
      <c r="D48" s="242"/>
      <c r="E48" s="157">
        <v>5</v>
      </c>
      <c r="F48" s="252">
        <f t="shared" ref="F48:Q48" si="72">ROUND(F52*(1-OHPINT*2)/(2*PLATE),0)*2*PLATE</f>
        <v>0</v>
      </c>
      <c r="G48" s="159">
        <f t="shared" si="72"/>
        <v>0</v>
      </c>
      <c r="H48" s="159">
        <f t="shared" si="72"/>
        <v>0</v>
      </c>
      <c r="I48" s="159">
        <f t="shared" si="72"/>
        <v>0</v>
      </c>
      <c r="J48" s="159">
        <f t="shared" si="72"/>
        <v>0</v>
      </c>
      <c r="K48" s="159">
        <f t="shared" si="72"/>
        <v>0</v>
      </c>
      <c r="L48" s="159">
        <f t="shared" si="72"/>
        <v>0</v>
      </c>
      <c r="M48" s="159">
        <f t="shared" si="72"/>
        <v>0</v>
      </c>
      <c r="N48" s="159">
        <f t="shared" si="72"/>
        <v>0</v>
      </c>
      <c r="O48" s="160">
        <f t="shared" si="72"/>
        <v>0</v>
      </c>
      <c r="P48" s="161">
        <f t="shared" si="72"/>
        <v>0</v>
      </c>
      <c r="Q48" s="162">
        <f t="shared" si="72"/>
        <v>0</v>
      </c>
      <c r="R48" s="117"/>
      <c r="S48" s="229"/>
      <c r="T48" s="242"/>
      <c r="U48" s="163">
        <v>5</v>
      </c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8"/>
    </row>
    <row r="49" spans="3:33" ht="15.75" customHeight="1" thickBot="1" x14ac:dyDescent="0.3">
      <c r="C49" s="229"/>
      <c r="D49" s="242"/>
      <c r="E49" s="157">
        <v>5</v>
      </c>
      <c r="F49" s="252">
        <f t="shared" ref="F49:Q49" si="73">ROUND(F52*(1-OHPINT)/(2*PLATE),0)*2*PLATE</f>
        <v>0</v>
      </c>
      <c r="G49" s="159">
        <f t="shared" si="73"/>
        <v>0</v>
      </c>
      <c r="H49" s="159">
        <f t="shared" si="73"/>
        <v>0</v>
      </c>
      <c r="I49" s="159">
        <f t="shared" si="73"/>
        <v>0</v>
      </c>
      <c r="J49" s="159">
        <f t="shared" si="73"/>
        <v>0</v>
      </c>
      <c r="K49" s="159">
        <f t="shared" si="73"/>
        <v>0</v>
      </c>
      <c r="L49" s="159">
        <f t="shared" si="73"/>
        <v>0</v>
      </c>
      <c r="M49" s="159">
        <f t="shared" si="73"/>
        <v>0</v>
      </c>
      <c r="N49" s="159">
        <f t="shared" si="73"/>
        <v>0</v>
      </c>
      <c r="O49" s="160">
        <f t="shared" si="73"/>
        <v>0</v>
      </c>
      <c r="P49" s="161">
        <f t="shared" si="73"/>
        <v>0</v>
      </c>
      <c r="Q49" s="162">
        <f t="shared" si="73"/>
        <v>0</v>
      </c>
      <c r="R49" s="117"/>
      <c r="S49" s="229"/>
      <c r="T49" s="242"/>
      <c r="U49" s="163">
        <v>5</v>
      </c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8"/>
    </row>
    <row r="50" spans="3:33" ht="15.75" customHeight="1" thickBot="1" x14ac:dyDescent="0.3">
      <c r="C50" s="229"/>
      <c r="D50" s="242"/>
      <c r="E50" s="157">
        <v>1</v>
      </c>
      <c r="F50" s="252">
        <f>F52</f>
        <v>0</v>
      </c>
      <c r="G50" s="159">
        <f t="shared" ref="G50:Q50" si="74">G52</f>
        <v>0</v>
      </c>
      <c r="H50" s="159">
        <f t="shared" si="74"/>
        <v>0</v>
      </c>
      <c r="I50" s="159">
        <f t="shared" si="74"/>
        <v>0</v>
      </c>
      <c r="J50" s="159">
        <f t="shared" si="74"/>
        <v>0</v>
      </c>
      <c r="K50" s="159">
        <f t="shared" si="74"/>
        <v>0</v>
      </c>
      <c r="L50" s="159">
        <f t="shared" si="74"/>
        <v>0</v>
      </c>
      <c r="M50" s="159">
        <f t="shared" si="74"/>
        <v>0</v>
      </c>
      <c r="N50" s="159">
        <f t="shared" si="74"/>
        <v>0</v>
      </c>
      <c r="O50" s="159">
        <f t="shared" si="74"/>
        <v>0</v>
      </c>
      <c r="P50" s="159">
        <f t="shared" si="74"/>
        <v>0</v>
      </c>
      <c r="Q50" s="167">
        <f t="shared" si="74"/>
        <v>0</v>
      </c>
      <c r="R50" s="117"/>
      <c r="S50" s="229"/>
      <c r="T50" s="242"/>
      <c r="U50" s="163">
        <v>1</v>
      </c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8"/>
    </row>
    <row r="51" spans="3:33" ht="15.75" customHeight="1" thickBot="1" x14ac:dyDescent="0.3">
      <c r="C51" s="229"/>
      <c r="D51" s="242"/>
      <c r="E51" s="157">
        <v>1</v>
      </c>
      <c r="F51" s="252">
        <f>MROUND(1.05*F52,2.5)</f>
        <v>0</v>
      </c>
      <c r="G51" s="159">
        <f t="shared" ref="G51" si="75">MROUND(1.05*G52,2.5)</f>
        <v>0</v>
      </c>
      <c r="H51" s="159">
        <f t="shared" ref="H51" si="76">MROUND(1.05*H52,2.5)</f>
        <v>0</v>
      </c>
      <c r="I51" s="159">
        <f t="shared" ref="I51" si="77">MROUND(1.05*I52,2.5)</f>
        <v>0</v>
      </c>
      <c r="J51" s="159">
        <f t="shared" ref="J51" si="78">MROUND(1.05*J52,2.5)</f>
        <v>0</v>
      </c>
      <c r="K51" s="159">
        <f t="shared" ref="K51" si="79">MROUND(1.05*K52,2.5)</f>
        <v>0</v>
      </c>
      <c r="L51" s="159">
        <f t="shared" ref="L51" si="80">MROUND(1.05*L52,2.5)</f>
        <v>0</v>
      </c>
      <c r="M51" s="159">
        <f t="shared" ref="M51" si="81">MROUND(1.05*M52,2.5)</f>
        <v>0</v>
      </c>
      <c r="N51" s="159">
        <f t="shared" ref="N51" si="82">MROUND(1.05*N52,2.5)</f>
        <v>0</v>
      </c>
      <c r="O51" s="159">
        <f t="shared" ref="O51" si="83">MROUND(1.05*O52,2.5)</f>
        <v>0</v>
      </c>
      <c r="P51" s="159">
        <f t="shared" ref="P51" si="84">MROUND(1.05*P52,2.5)</f>
        <v>0</v>
      </c>
      <c r="Q51" s="167">
        <f t="shared" ref="Q51" si="85">MROUND(1.05*Q52,2.5)</f>
        <v>0</v>
      </c>
      <c r="R51" s="117"/>
      <c r="S51" s="229"/>
      <c r="T51" s="242"/>
      <c r="U51" s="163">
        <v>1</v>
      </c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8"/>
    </row>
    <row r="52" spans="3:33" ht="15.75" customHeight="1" thickBot="1" x14ac:dyDescent="0.3">
      <c r="C52" s="229"/>
      <c r="D52" s="242"/>
      <c r="E52" s="169">
        <v>5</v>
      </c>
      <c r="F52" s="253">
        <f>IP</f>
        <v>0</v>
      </c>
      <c r="G52" s="171">
        <f t="shared" ref="G52:Q52" si="86">ROUND(IP*(1.025^F16)/(2*PLATE),0)*2*PLATE</f>
        <v>0</v>
      </c>
      <c r="H52" s="171">
        <f t="shared" si="86"/>
        <v>0</v>
      </c>
      <c r="I52" s="171">
        <f t="shared" si="86"/>
        <v>0</v>
      </c>
      <c r="J52" s="171">
        <f t="shared" si="86"/>
        <v>0</v>
      </c>
      <c r="K52" s="171">
        <f t="shared" si="86"/>
        <v>0</v>
      </c>
      <c r="L52" s="171">
        <f t="shared" si="86"/>
        <v>0</v>
      </c>
      <c r="M52" s="171">
        <f t="shared" si="86"/>
        <v>0</v>
      </c>
      <c r="N52" s="171">
        <f t="shared" si="86"/>
        <v>0</v>
      </c>
      <c r="O52" s="171">
        <f t="shared" si="86"/>
        <v>0</v>
      </c>
      <c r="P52" s="171">
        <f t="shared" si="86"/>
        <v>0</v>
      </c>
      <c r="Q52" s="254">
        <f t="shared" si="86"/>
        <v>0</v>
      </c>
      <c r="R52" s="117"/>
      <c r="S52" s="229"/>
      <c r="T52" s="242"/>
      <c r="U52" s="175">
        <v>5</v>
      </c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255"/>
    </row>
    <row r="53" spans="3:33" ht="15.75" customHeight="1" thickBot="1" x14ac:dyDescent="0.3">
      <c r="C53" s="229"/>
      <c r="D53" s="256" t="str">
        <f>$L$5</f>
        <v>Peso Muerto</v>
      </c>
      <c r="E53" s="136">
        <v>5</v>
      </c>
      <c r="F53" s="231">
        <f>ROUND(F58*(1-DLINT*3)/(2*PLATE),0)*2*PLATE</f>
        <v>0</v>
      </c>
      <c r="G53" s="192">
        <f t="shared" ref="G53:Q53" si="87">ROUND(G58*(1-DLINT*3)/(2*PLATE),0)*2*PLATE</f>
        <v>0</v>
      </c>
      <c r="H53" s="192">
        <f t="shared" si="87"/>
        <v>0</v>
      </c>
      <c r="I53" s="192">
        <f t="shared" si="87"/>
        <v>0</v>
      </c>
      <c r="J53" s="192">
        <f t="shared" si="87"/>
        <v>0</v>
      </c>
      <c r="K53" s="192">
        <f t="shared" si="87"/>
        <v>0</v>
      </c>
      <c r="L53" s="192">
        <f t="shared" si="87"/>
        <v>0</v>
      </c>
      <c r="M53" s="192">
        <f t="shared" si="87"/>
        <v>0</v>
      </c>
      <c r="N53" s="192">
        <f t="shared" si="87"/>
        <v>0</v>
      </c>
      <c r="O53" s="193">
        <f t="shared" si="87"/>
        <v>0</v>
      </c>
      <c r="P53" s="194">
        <f t="shared" si="87"/>
        <v>0</v>
      </c>
      <c r="Q53" s="195">
        <f t="shared" si="87"/>
        <v>0</v>
      </c>
      <c r="R53" s="117"/>
      <c r="S53" s="229"/>
      <c r="T53" s="256" t="str">
        <f>$L$5</f>
        <v>Peso Muerto</v>
      </c>
      <c r="U53" s="140">
        <v>5</v>
      </c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7"/>
    </row>
    <row r="54" spans="3:33" ht="15.75" customHeight="1" thickBot="1" x14ac:dyDescent="0.3">
      <c r="C54" s="229"/>
      <c r="D54" s="256"/>
      <c r="E54" s="136">
        <v>5</v>
      </c>
      <c r="F54" s="231">
        <f t="shared" ref="F54:Q54" si="88">ROUND(F58*(1-DLINT*2)/(2*PLATE),0)*2*PLATE</f>
        <v>0</v>
      </c>
      <c r="G54" s="192">
        <f t="shared" si="88"/>
        <v>0</v>
      </c>
      <c r="H54" s="192">
        <f t="shared" si="88"/>
        <v>0</v>
      </c>
      <c r="I54" s="192">
        <f t="shared" si="88"/>
        <v>0</v>
      </c>
      <c r="J54" s="192">
        <f t="shared" si="88"/>
        <v>0</v>
      </c>
      <c r="K54" s="192">
        <f t="shared" si="88"/>
        <v>0</v>
      </c>
      <c r="L54" s="192">
        <f t="shared" si="88"/>
        <v>0</v>
      </c>
      <c r="M54" s="192">
        <f t="shared" si="88"/>
        <v>0</v>
      </c>
      <c r="N54" s="192">
        <f t="shared" si="88"/>
        <v>0</v>
      </c>
      <c r="O54" s="193">
        <f t="shared" si="88"/>
        <v>0</v>
      </c>
      <c r="P54" s="194">
        <f t="shared" si="88"/>
        <v>0</v>
      </c>
      <c r="Q54" s="195">
        <f t="shared" si="88"/>
        <v>0</v>
      </c>
      <c r="R54" s="117"/>
      <c r="S54" s="229"/>
      <c r="T54" s="256"/>
      <c r="U54" s="140">
        <v>5</v>
      </c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7"/>
    </row>
    <row r="55" spans="3:33" ht="15.75" customHeight="1" thickBot="1" x14ac:dyDescent="0.3">
      <c r="C55" s="229"/>
      <c r="D55" s="256"/>
      <c r="E55" s="136">
        <v>5</v>
      </c>
      <c r="F55" s="231">
        <f t="shared" ref="F55:Q55" si="89">ROUND(F58*(1-DLINT)/(2*PLATE),0)*2*PLATE</f>
        <v>0</v>
      </c>
      <c r="G55" s="192">
        <f t="shared" si="89"/>
        <v>0</v>
      </c>
      <c r="H55" s="192">
        <f t="shared" si="89"/>
        <v>0</v>
      </c>
      <c r="I55" s="192">
        <f t="shared" si="89"/>
        <v>0</v>
      </c>
      <c r="J55" s="192">
        <f t="shared" si="89"/>
        <v>0</v>
      </c>
      <c r="K55" s="192">
        <f t="shared" si="89"/>
        <v>0</v>
      </c>
      <c r="L55" s="192">
        <f t="shared" si="89"/>
        <v>0</v>
      </c>
      <c r="M55" s="192">
        <f t="shared" si="89"/>
        <v>0</v>
      </c>
      <c r="N55" s="192">
        <f t="shared" si="89"/>
        <v>0</v>
      </c>
      <c r="O55" s="193">
        <f t="shared" si="89"/>
        <v>0</v>
      </c>
      <c r="P55" s="194">
        <f t="shared" si="89"/>
        <v>0</v>
      </c>
      <c r="Q55" s="195">
        <f t="shared" si="89"/>
        <v>0</v>
      </c>
      <c r="R55" s="117"/>
      <c r="S55" s="229"/>
      <c r="T55" s="256"/>
      <c r="U55" s="140">
        <v>5</v>
      </c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7"/>
    </row>
    <row r="56" spans="3:33" ht="15.75" customHeight="1" thickBot="1" x14ac:dyDescent="0.3">
      <c r="C56" s="257"/>
      <c r="D56" s="135"/>
      <c r="E56" s="136">
        <v>1</v>
      </c>
      <c r="F56" s="232">
        <f>F58</f>
        <v>0</v>
      </c>
      <c r="G56" s="199">
        <f t="shared" ref="G56:Q56" si="90">G58</f>
        <v>0</v>
      </c>
      <c r="H56" s="199">
        <f t="shared" si="90"/>
        <v>0</v>
      </c>
      <c r="I56" s="199">
        <f t="shared" si="90"/>
        <v>0</v>
      </c>
      <c r="J56" s="199">
        <f t="shared" si="90"/>
        <v>0</v>
      </c>
      <c r="K56" s="199">
        <f t="shared" si="90"/>
        <v>0</v>
      </c>
      <c r="L56" s="199">
        <f t="shared" si="90"/>
        <v>0</v>
      </c>
      <c r="M56" s="199">
        <f t="shared" si="90"/>
        <v>0</v>
      </c>
      <c r="N56" s="199">
        <f t="shared" si="90"/>
        <v>0</v>
      </c>
      <c r="O56" s="199">
        <f t="shared" si="90"/>
        <v>0</v>
      </c>
      <c r="P56" s="199">
        <f t="shared" si="90"/>
        <v>0</v>
      </c>
      <c r="Q56" s="200">
        <f t="shared" si="90"/>
        <v>0</v>
      </c>
      <c r="R56" s="117"/>
      <c r="S56" s="257"/>
      <c r="T56" s="135"/>
      <c r="U56" s="140">
        <v>1</v>
      </c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7"/>
    </row>
    <row r="57" spans="3:33" ht="15.75" customHeight="1" thickBot="1" x14ac:dyDescent="0.3">
      <c r="C57" s="257"/>
      <c r="D57" s="135"/>
      <c r="E57" s="136">
        <v>1</v>
      </c>
      <c r="F57" s="232">
        <f>MROUND(1.05*F58,2.5)</f>
        <v>0</v>
      </c>
      <c r="G57" s="199">
        <f t="shared" ref="G57" si="91">MROUND(1.05*G58,2.5)</f>
        <v>0</v>
      </c>
      <c r="H57" s="199">
        <f t="shared" ref="H57" si="92">MROUND(1.05*H58,2.5)</f>
        <v>0</v>
      </c>
      <c r="I57" s="199">
        <f t="shared" ref="I57" si="93">MROUND(1.05*I58,2.5)</f>
        <v>0</v>
      </c>
      <c r="J57" s="199">
        <f t="shared" ref="J57" si="94">MROUND(1.05*J58,2.5)</f>
        <v>0</v>
      </c>
      <c r="K57" s="199">
        <f t="shared" ref="K57" si="95">MROUND(1.05*K58,2.5)</f>
        <v>0</v>
      </c>
      <c r="L57" s="199">
        <f t="shared" ref="L57" si="96">MROUND(1.05*L58,2.5)</f>
        <v>0</v>
      </c>
      <c r="M57" s="199">
        <f t="shared" ref="M57" si="97">MROUND(1.05*M58,2.5)</f>
        <v>0</v>
      </c>
      <c r="N57" s="199">
        <f t="shared" ref="N57" si="98">MROUND(1.05*N58,2.5)</f>
        <v>0</v>
      </c>
      <c r="O57" s="199">
        <f t="shared" ref="O57" si="99">MROUND(1.05*O58,2.5)</f>
        <v>0</v>
      </c>
      <c r="P57" s="199">
        <f t="shared" ref="P57" si="100">MROUND(1.05*P58,2.5)</f>
        <v>0</v>
      </c>
      <c r="Q57" s="200">
        <f t="shared" ref="Q57" si="101">MROUND(1.05*Q58,2.5)</f>
        <v>0</v>
      </c>
      <c r="R57" s="117"/>
      <c r="S57" s="257"/>
      <c r="T57" s="135"/>
      <c r="U57" s="140">
        <v>1</v>
      </c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7"/>
    </row>
    <row r="58" spans="3:33" ht="15.75" customHeight="1" thickBot="1" x14ac:dyDescent="0.3">
      <c r="C58" s="258"/>
      <c r="D58" s="259"/>
      <c r="E58" s="260">
        <v>5</v>
      </c>
      <c r="F58" s="261">
        <f>DL</f>
        <v>0</v>
      </c>
      <c r="G58" s="262">
        <f t="shared" ref="G58:Q58" si="102">ROUND($F$58*(1.025^F16)/(2*PLATE),0)*2*PLATE</f>
        <v>0</v>
      </c>
      <c r="H58" s="262">
        <f t="shared" si="102"/>
        <v>0</v>
      </c>
      <c r="I58" s="262">
        <f t="shared" si="102"/>
        <v>0</v>
      </c>
      <c r="J58" s="262">
        <f t="shared" si="102"/>
        <v>0</v>
      </c>
      <c r="K58" s="262">
        <f t="shared" si="102"/>
        <v>0</v>
      </c>
      <c r="L58" s="262">
        <f t="shared" si="102"/>
        <v>0</v>
      </c>
      <c r="M58" s="262">
        <f t="shared" si="102"/>
        <v>0</v>
      </c>
      <c r="N58" s="262">
        <f t="shared" si="102"/>
        <v>0</v>
      </c>
      <c r="O58" s="262">
        <f t="shared" si="102"/>
        <v>0</v>
      </c>
      <c r="P58" s="262">
        <f t="shared" si="102"/>
        <v>0</v>
      </c>
      <c r="Q58" s="263">
        <f t="shared" si="102"/>
        <v>0</v>
      </c>
      <c r="R58" s="117"/>
      <c r="S58" s="258"/>
      <c r="T58" s="259"/>
      <c r="U58" s="264">
        <v>5</v>
      </c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6"/>
    </row>
    <row r="59" spans="3:33" ht="15" customHeight="1" x14ac:dyDescent="0.25">
      <c r="C59" s="123" t="s">
        <v>17</v>
      </c>
      <c r="D59" s="267" t="str">
        <f>$L$8</f>
        <v>Hip Thrust</v>
      </c>
      <c r="E59" s="268">
        <v>5</v>
      </c>
      <c r="F59" s="269">
        <f t="shared" ref="F59:F60" si="103">F17+2.5</f>
        <v>2.5</v>
      </c>
      <c r="G59" s="269">
        <f t="shared" ref="G59:G60" si="104">F59+5</f>
        <v>7.5</v>
      </c>
      <c r="H59" s="269">
        <f t="shared" ref="H59:H60" si="105">G59+5</f>
        <v>12.5</v>
      </c>
      <c r="I59" s="269">
        <f t="shared" ref="I59:I60" si="106">H59+5</f>
        <v>17.5</v>
      </c>
      <c r="J59" s="269">
        <f t="shared" ref="J59:J60" si="107">I59+5</f>
        <v>22.5</v>
      </c>
      <c r="K59" s="269">
        <f t="shared" ref="K59:K60" si="108">J59+5</f>
        <v>27.5</v>
      </c>
      <c r="L59" s="269">
        <f t="shared" ref="L59:L60" si="109">K59+5</f>
        <v>32.5</v>
      </c>
      <c r="M59" s="269">
        <f t="shared" ref="M59:M60" si="110">L59+5</f>
        <v>37.5</v>
      </c>
      <c r="N59" s="269">
        <f t="shared" ref="N59:N60" si="111">M59+5</f>
        <v>42.5</v>
      </c>
      <c r="O59" s="270">
        <f t="shared" ref="O59:O60" si="112">N59+5</f>
        <v>47.5</v>
      </c>
      <c r="P59" s="271">
        <f t="shared" ref="P59:P60" si="113">O59+5</f>
        <v>52.5</v>
      </c>
      <c r="Q59" s="272">
        <f t="shared" ref="Q59:Q60" si="114">P59+5</f>
        <v>57.5</v>
      </c>
      <c r="R59" s="117"/>
      <c r="S59" s="123" t="s">
        <v>17</v>
      </c>
      <c r="T59" s="267" t="str">
        <f>$L$8</f>
        <v>Hip Thrust</v>
      </c>
      <c r="U59" s="273">
        <v>5</v>
      </c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3"/>
    </row>
    <row r="60" spans="3:33" ht="15" customHeight="1" x14ac:dyDescent="0.25">
      <c r="C60" s="134"/>
      <c r="D60" s="274"/>
      <c r="E60" s="157">
        <v>5</v>
      </c>
      <c r="F60" s="252">
        <f t="shared" si="103"/>
        <v>2.5</v>
      </c>
      <c r="G60" s="252">
        <f t="shared" si="104"/>
        <v>7.5</v>
      </c>
      <c r="H60" s="252">
        <f t="shared" si="105"/>
        <v>12.5</v>
      </c>
      <c r="I60" s="252">
        <f t="shared" si="106"/>
        <v>17.5</v>
      </c>
      <c r="J60" s="252">
        <f t="shared" si="107"/>
        <v>22.5</v>
      </c>
      <c r="K60" s="252">
        <f t="shared" si="108"/>
        <v>27.5</v>
      </c>
      <c r="L60" s="252">
        <f t="shared" si="109"/>
        <v>32.5</v>
      </c>
      <c r="M60" s="252">
        <f t="shared" si="110"/>
        <v>37.5</v>
      </c>
      <c r="N60" s="252">
        <f t="shared" si="111"/>
        <v>42.5</v>
      </c>
      <c r="O60" s="275">
        <f t="shared" si="112"/>
        <v>47.5</v>
      </c>
      <c r="P60" s="161">
        <f t="shared" si="113"/>
        <v>52.5</v>
      </c>
      <c r="Q60" s="162">
        <f t="shared" si="114"/>
        <v>57.5</v>
      </c>
      <c r="R60" s="117"/>
      <c r="S60" s="134"/>
      <c r="T60" s="274"/>
      <c r="U60" s="163">
        <v>5</v>
      </c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4"/>
    </row>
    <row r="61" spans="3:33" ht="15" customHeight="1" x14ac:dyDescent="0.25">
      <c r="C61" s="134"/>
      <c r="D61" s="276"/>
      <c r="E61" s="277">
        <v>5</v>
      </c>
      <c r="F61" s="278">
        <f>F19+2.5</f>
        <v>2.5</v>
      </c>
      <c r="G61" s="279">
        <f>F61+5</f>
        <v>7.5</v>
      </c>
      <c r="H61" s="279">
        <f t="shared" ref="H61:Q61" si="115">G61+5</f>
        <v>12.5</v>
      </c>
      <c r="I61" s="279">
        <f t="shared" si="115"/>
        <v>17.5</v>
      </c>
      <c r="J61" s="279">
        <f t="shared" si="115"/>
        <v>22.5</v>
      </c>
      <c r="K61" s="279">
        <f t="shared" si="115"/>
        <v>27.5</v>
      </c>
      <c r="L61" s="279">
        <f t="shared" si="115"/>
        <v>32.5</v>
      </c>
      <c r="M61" s="279">
        <f t="shared" si="115"/>
        <v>37.5</v>
      </c>
      <c r="N61" s="279">
        <f t="shared" si="115"/>
        <v>42.5</v>
      </c>
      <c r="O61" s="280">
        <f t="shared" si="115"/>
        <v>47.5</v>
      </c>
      <c r="P61" s="281">
        <f t="shared" si="115"/>
        <v>52.5</v>
      </c>
      <c r="Q61" s="282">
        <f t="shared" si="115"/>
        <v>57.5</v>
      </c>
      <c r="R61" s="117"/>
      <c r="S61" s="134"/>
      <c r="T61" s="276"/>
      <c r="U61" s="283">
        <v>5</v>
      </c>
      <c r="V61" s="151"/>
      <c r="W61" s="152"/>
      <c r="X61" s="151"/>
      <c r="Y61" s="152"/>
      <c r="Z61" s="151"/>
      <c r="AA61" s="152"/>
      <c r="AB61" s="151"/>
      <c r="AC61" s="152"/>
      <c r="AD61" s="151"/>
      <c r="AE61" s="152"/>
      <c r="AF61" s="151"/>
      <c r="AG61" s="284"/>
    </row>
    <row r="62" spans="3:33" ht="15.75" customHeight="1" thickBot="1" x14ac:dyDescent="0.3">
      <c r="C62" s="134"/>
      <c r="D62" s="285" t="str">
        <f>$L$3</f>
        <v>Sentadilla</v>
      </c>
      <c r="E62" s="136">
        <v>5</v>
      </c>
      <c r="F62" s="232">
        <f t="shared" ref="F62:Q62" si="116">F20</f>
        <v>0</v>
      </c>
      <c r="G62" s="199">
        <f t="shared" si="116"/>
        <v>0</v>
      </c>
      <c r="H62" s="199">
        <f t="shared" si="116"/>
        <v>0</v>
      </c>
      <c r="I62" s="199">
        <f t="shared" si="116"/>
        <v>0</v>
      </c>
      <c r="J62" s="199">
        <f t="shared" si="116"/>
        <v>0</v>
      </c>
      <c r="K62" s="199">
        <f t="shared" si="116"/>
        <v>0</v>
      </c>
      <c r="L62" s="199">
        <f t="shared" si="116"/>
        <v>0</v>
      </c>
      <c r="M62" s="199">
        <f t="shared" si="116"/>
        <v>0</v>
      </c>
      <c r="N62" s="199">
        <f t="shared" si="116"/>
        <v>0</v>
      </c>
      <c r="O62" s="286">
        <f t="shared" si="116"/>
        <v>0</v>
      </c>
      <c r="P62" s="138">
        <f t="shared" si="116"/>
        <v>0</v>
      </c>
      <c r="Q62" s="287">
        <f t="shared" si="116"/>
        <v>0</v>
      </c>
      <c r="R62" s="117"/>
      <c r="S62" s="134"/>
      <c r="T62" s="285" t="str">
        <f>$L$3</f>
        <v>Sentadilla</v>
      </c>
      <c r="U62" s="140">
        <v>5</v>
      </c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8"/>
    </row>
    <row r="63" spans="3:33" ht="15.75" customHeight="1" thickBot="1" x14ac:dyDescent="0.3">
      <c r="C63" s="134"/>
      <c r="D63" s="230"/>
      <c r="E63" s="136">
        <v>5</v>
      </c>
      <c r="F63" s="232">
        <f t="shared" ref="F63:Q63" si="117">F21</f>
        <v>0</v>
      </c>
      <c r="G63" s="199">
        <f t="shared" si="117"/>
        <v>0</v>
      </c>
      <c r="H63" s="199">
        <f t="shared" si="117"/>
        <v>0</v>
      </c>
      <c r="I63" s="199">
        <f t="shared" si="117"/>
        <v>0</v>
      </c>
      <c r="J63" s="199">
        <f t="shared" si="117"/>
        <v>0</v>
      </c>
      <c r="K63" s="199">
        <f t="shared" si="117"/>
        <v>0</v>
      </c>
      <c r="L63" s="199">
        <f t="shared" si="117"/>
        <v>0</v>
      </c>
      <c r="M63" s="199">
        <f t="shared" si="117"/>
        <v>0</v>
      </c>
      <c r="N63" s="199">
        <f t="shared" si="117"/>
        <v>0</v>
      </c>
      <c r="O63" s="286">
        <f t="shared" si="117"/>
        <v>0</v>
      </c>
      <c r="P63" s="138">
        <f t="shared" si="117"/>
        <v>0</v>
      </c>
      <c r="Q63" s="287">
        <f t="shared" si="117"/>
        <v>0</v>
      </c>
      <c r="R63" s="117"/>
      <c r="S63" s="134"/>
      <c r="T63" s="230"/>
      <c r="U63" s="140">
        <v>5</v>
      </c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8"/>
    </row>
    <row r="64" spans="3:33" ht="15.75" customHeight="1" thickBot="1" x14ac:dyDescent="0.3">
      <c r="C64" s="134"/>
      <c r="D64" s="230"/>
      <c r="E64" s="136">
        <v>5</v>
      </c>
      <c r="F64" s="232">
        <f t="shared" ref="F64:Q64" si="118">F22</f>
        <v>0</v>
      </c>
      <c r="G64" s="199">
        <f t="shared" si="118"/>
        <v>0</v>
      </c>
      <c r="H64" s="199">
        <f t="shared" si="118"/>
        <v>0</v>
      </c>
      <c r="I64" s="199">
        <f t="shared" si="118"/>
        <v>0</v>
      </c>
      <c r="J64" s="199">
        <f t="shared" si="118"/>
        <v>0</v>
      </c>
      <c r="K64" s="199">
        <f t="shared" si="118"/>
        <v>0</v>
      </c>
      <c r="L64" s="199">
        <f t="shared" si="118"/>
        <v>0</v>
      </c>
      <c r="M64" s="199">
        <f t="shared" si="118"/>
        <v>0</v>
      </c>
      <c r="N64" s="199">
        <f t="shared" si="118"/>
        <v>0</v>
      </c>
      <c r="O64" s="286">
        <f t="shared" si="118"/>
        <v>0</v>
      </c>
      <c r="P64" s="138">
        <f t="shared" si="118"/>
        <v>0</v>
      </c>
      <c r="Q64" s="287">
        <f t="shared" si="118"/>
        <v>0</v>
      </c>
      <c r="R64" s="117"/>
      <c r="S64" s="134"/>
      <c r="T64" s="230"/>
      <c r="U64" s="140">
        <v>5</v>
      </c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8"/>
    </row>
    <row r="65" spans="3:33" ht="15.75" customHeight="1" thickBot="1" x14ac:dyDescent="0.3">
      <c r="C65" s="134"/>
      <c r="D65" s="230"/>
      <c r="E65" s="136">
        <v>5</v>
      </c>
      <c r="F65" s="232">
        <f t="shared" ref="F65:Q65" si="119">F23</f>
        <v>0</v>
      </c>
      <c r="G65" s="199">
        <f t="shared" si="119"/>
        <v>0</v>
      </c>
      <c r="H65" s="199">
        <f t="shared" si="119"/>
        <v>0</v>
      </c>
      <c r="I65" s="199">
        <f t="shared" si="119"/>
        <v>0</v>
      </c>
      <c r="J65" s="199">
        <f t="shared" si="119"/>
        <v>0</v>
      </c>
      <c r="K65" s="199">
        <f t="shared" si="119"/>
        <v>0</v>
      </c>
      <c r="L65" s="199">
        <f t="shared" si="119"/>
        <v>0</v>
      </c>
      <c r="M65" s="199">
        <f t="shared" si="119"/>
        <v>0</v>
      </c>
      <c r="N65" s="199">
        <f t="shared" si="119"/>
        <v>0</v>
      </c>
      <c r="O65" s="286">
        <f t="shared" si="119"/>
        <v>0</v>
      </c>
      <c r="P65" s="138">
        <f t="shared" si="119"/>
        <v>0</v>
      </c>
      <c r="Q65" s="287">
        <f t="shared" si="119"/>
        <v>0</v>
      </c>
      <c r="R65" s="117"/>
      <c r="S65" s="134"/>
      <c r="T65" s="230"/>
      <c r="U65" s="140">
        <v>5</v>
      </c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8"/>
    </row>
    <row r="66" spans="3:33" ht="15.75" customHeight="1" thickBot="1" x14ac:dyDescent="0.3">
      <c r="C66" s="134"/>
      <c r="D66" s="230"/>
      <c r="E66" s="136">
        <v>1</v>
      </c>
      <c r="F66" s="232">
        <f>F68</f>
        <v>0</v>
      </c>
      <c r="G66" s="199">
        <f t="shared" ref="G66:Q66" si="120">G68</f>
        <v>0</v>
      </c>
      <c r="H66" s="199">
        <f t="shared" si="120"/>
        <v>0</v>
      </c>
      <c r="I66" s="199">
        <f t="shared" si="120"/>
        <v>0</v>
      </c>
      <c r="J66" s="199">
        <f t="shared" si="120"/>
        <v>0</v>
      </c>
      <c r="K66" s="199">
        <f t="shared" si="120"/>
        <v>0</v>
      </c>
      <c r="L66" s="199">
        <f t="shared" si="120"/>
        <v>0</v>
      </c>
      <c r="M66" s="199">
        <f t="shared" si="120"/>
        <v>0</v>
      </c>
      <c r="N66" s="199">
        <f t="shared" si="120"/>
        <v>0</v>
      </c>
      <c r="O66" s="199">
        <f t="shared" si="120"/>
        <v>0</v>
      </c>
      <c r="P66" s="199">
        <f t="shared" si="120"/>
        <v>0</v>
      </c>
      <c r="Q66" s="200">
        <f t="shared" si="120"/>
        <v>0</v>
      </c>
      <c r="R66" s="117"/>
      <c r="S66" s="134"/>
      <c r="T66" s="230"/>
      <c r="U66" s="140">
        <v>1</v>
      </c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8"/>
    </row>
    <row r="67" spans="3:33" ht="15.75" customHeight="1" thickBot="1" x14ac:dyDescent="0.3">
      <c r="C67" s="134"/>
      <c r="D67" s="230"/>
      <c r="E67" s="136">
        <v>1</v>
      </c>
      <c r="F67" s="232">
        <f>MROUND(1.05*F68,2.5)</f>
        <v>0</v>
      </c>
      <c r="G67" s="199">
        <f t="shared" ref="G67" si="121">MROUND(1.05*G68,2.5)</f>
        <v>0</v>
      </c>
      <c r="H67" s="199">
        <f t="shared" ref="H67" si="122">MROUND(1.05*H68,2.5)</f>
        <v>0</v>
      </c>
      <c r="I67" s="199">
        <f t="shared" ref="I67" si="123">MROUND(1.05*I68,2.5)</f>
        <v>0</v>
      </c>
      <c r="J67" s="199">
        <f t="shared" ref="J67" si="124">MROUND(1.05*J68,2.5)</f>
        <v>0</v>
      </c>
      <c r="K67" s="199">
        <f t="shared" ref="K67" si="125">MROUND(1.05*K68,2.5)</f>
        <v>0</v>
      </c>
      <c r="L67" s="199">
        <f t="shared" ref="L67" si="126">MROUND(1.05*L68,2.5)</f>
        <v>0</v>
      </c>
      <c r="M67" s="199">
        <f t="shared" ref="M67" si="127">MROUND(1.05*M68,2.5)</f>
        <v>0</v>
      </c>
      <c r="N67" s="199">
        <f t="shared" ref="N67" si="128">MROUND(1.05*N68,2.5)</f>
        <v>0</v>
      </c>
      <c r="O67" s="199">
        <f t="shared" ref="O67" si="129">MROUND(1.05*O68,2.5)</f>
        <v>0</v>
      </c>
      <c r="P67" s="199">
        <f t="shared" ref="P67" si="130">MROUND(1.05*P68,2.5)</f>
        <v>0</v>
      </c>
      <c r="Q67" s="200">
        <f t="shared" ref="Q67" si="131">MROUND(1.05*Q68,2.5)</f>
        <v>0</v>
      </c>
      <c r="R67" s="117"/>
      <c r="S67" s="134"/>
      <c r="T67" s="230"/>
      <c r="U67" s="140">
        <v>1</v>
      </c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8"/>
    </row>
    <row r="68" spans="3:33" ht="15.75" customHeight="1" thickBot="1" x14ac:dyDescent="0.3">
      <c r="C68" s="134"/>
      <c r="D68" s="230"/>
      <c r="E68" s="288">
        <v>3</v>
      </c>
      <c r="F68" s="289">
        <f t="shared" ref="F68:Q68" si="132">ROUND(SQ*(1.025^F16)/(2*PLATE),0)*2*PLATE</f>
        <v>0</v>
      </c>
      <c r="G68" s="290">
        <f t="shared" si="132"/>
        <v>0</v>
      </c>
      <c r="H68" s="290">
        <f t="shared" si="132"/>
        <v>0</v>
      </c>
      <c r="I68" s="290">
        <f t="shared" si="132"/>
        <v>0</v>
      </c>
      <c r="J68" s="290">
        <f t="shared" si="132"/>
        <v>0</v>
      </c>
      <c r="K68" s="290">
        <f t="shared" si="132"/>
        <v>0</v>
      </c>
      <c r="L68" s="290">
        <f t="shared" si="132"/>
        <v>0</v>
      </c>
      <c r="M68" s="290">
        <f t="shared" si="132"/>
        <v>0</v>
      </c>
      <c r="N68" s="290">
        <f t="shared" si="132"/>
        <v>0</v>
      </c>
      <c r="O68" s="291">
        <f t="shared" si="132"/>
        <v>0</v>
      </c>
      <c r="P68" s="292">
        <f t="shared" si="132"/>
        <v>0</v>
      </c>
      <c r="Q68" s="293">
        <f t="shared" si="132"/>
        <v>0</v>
      </c>
      <c r="R68" s="117"/>
      <c r="S68" s="134"/>
      <c r="T68" s="230"/>
      <c r="U68" s="294">
        <v>3</v>
      </c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6"/>
    </row>
    <row r="69" spans="3:33" ht="15" customHeight="1" x14ac:dyDescent="0.25">
      <c r="C69" s="134"/>
      <c r="D69" s="230"/>
      <c r="E69" s="233">
        <v>8</v>
      </c>
      <c r="F69" s="297">
        <f t="shared" ref="F69:Q69" si="133">F22</f>
        <v>0</v>
      </c>
      <c r="G69" s="298">
        <f t="shared" si="133"/>
        <v>0</v>
      </c>
      <c r="H69" s="298">
        <f t="shared" si="133"/>
        <v>0</v>
      </c>
      <c r="I69" s="298">
        <f t="shared" si="133"/>
        <v>0</v>
      </c>
      <c r="J69" s="298">
        <f t="shared" si="133"/>
        <v>0</v>
      </c>
      <c r="K69" s="298">
        <f t="shared" si="133"/>
        <v>0</v>
      </c>
      <c r="L69" s="298">
        <f t="shared" si="133"/>
        <v>0</v>
      </c>
      <c r="M69" s="298">
        <f t="shared" si="133"/>
        <v>0</v>
      </c>
      <c r="N69" s="298">
        <f t="shared" si="133"/>
        <v>0</v>
      </c>
      <c r="O69" s="299">
        <f t="shared" si="133"/>
        <v>0</v>
      </c>
      <c r="P69" s="300">
        <f t="shared" si="133"/>
        <v>0</v>
      </c>
      <c r="Q69" s="301">
        <f t="shared" si="133"/>
        <v>0</v>
      </c>
      <c r="R69" s="117"/>
      <c r="S69" s="134"/>
      <c r="T69" s="230"/>
      <c r="U69" s="239">
        <v>8</v>
      </c>
      <c r="V69" s="302"/>
      <c r="W69" s="302"/>
      <c r="X69" s="302"/>
      <c r="Y69" s="302"/>
      <c r="Z69" s="302"/>
      <c r="AA69" s="302"/>
      <c r="AB69" s="302"/>
      <c r="AC69" s="302"/>
      <c r="AD69" s="302"/>
      <c r="AE69" s="302"/>
      <c r="AF69" s="302"/>
      <c r="AG69" s="303"/>
    </row>
    <row r="70" spans="3:33" ht="15" customHeight="1" x14ac:dyDescent="0.25">
      <c r="C70" s="134"/>
      <c r="D70" s="242" t="str">
        <f>$L$4</f>
        <v>Press Banca</v>
      </c>
      <c r="E70" s="243">
        <v>5</v>
      </c>
      <c r="F70" s="304">
        <f t="shared" ref="F70:Q70" si="134">F27</f>
        <v>0</v>
      </c>
      <c r="G70" s="305">
        <f t="shared" si="134"/>
        <v>0</v>
      </c>
      <c r="H70" s="305">
        <f t="shared" si="134"/>
        <v>0</v>
      </c>
      <c r="I70" s="305">
        <f t="shared" si="134"/>
        <v>0</v>
      </c>
      <c r="J70" s="305">
        <f t="shared" si="134"/>
        <v>0</v>
      </c>
      <c r="K70" s="305">
        <f t="shared" si="134"/>
        <v>0</v>
      </c>
      <c r="L70" s="305">
        <f t="shared" si="134"/>
        <v>0</v>
      </c>
      <c r="M70" s="305">
        <f t="shared" si="134"/>
        <v>0</v>
      </c>
      <c r="N70" s="305">
        <f t="shared" si="134"/>
        <v>0</v>
      </c>
      <c r="O70" s="306">
        <f t="shared" si="134"/>
        <v>0</v>
      </c>
      <c r="P70" s="307">
        <f t="shared" si="134"/>
        <v>0</v>
      </c>
      <c r="Q70" s="308">
        <f t="shared" si="134"/>
        <v>0</v>
      </c>
      <c r="R70" s="117"/>
      <c r="S70" s="134"/>
      <c r="T70" s="242" t="str">
        <f>$L$4</f>
        <v>Press Banca</v>
      </c>
      <c r="U70" s="249">
        <v>5</v>
      </c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90"/>
    </row>
    <row r="71" spans="3:33" ht="15" customHeight="1" x14ac:dyDescent="0.25">
      <c r="C71" s="134"/>
      <c r="D71" s="242"/>
      <c r="E71" s="157">
        <v>5</v>
      </c>
      <c r="F71" s="309">
        <f t="shared" ref="F71:Q71" si="135">F28</f>
        <v>0</v>
      </c>
      <c r="G71" s="310">
        <f t="shared" si="135"/>
        <v>0</v>
      </c>
      <c r="H71" s="310">
        <f t="shared" si="135"/>
        <v>0</v>
      </c>
      <c r="I71" s="310">
        <f t="shared" si="135"/>
        <v>0</v>
      </c>
      <c r="J71" s="310">
        <f t="shared" si="135"/>
        <v>0</v>
      </c>
      <c r="K71" s="310">
        <f t="shared" si="135"/>
        <v>0</v>
      </c>
      <c r="L71" s="310">
        <f t="shared" si="135"/>
        <v>0</v>
      </c>
      <c r="M71" s="310">
        <f t="shared" si="135"/>
        <v>0</v>
      </c>
      <c r="N71" s="310">
        <f t="shared" si="135"/>
        <v>0</v>
      </c>
      <c r="O71" s="311">
        <f t="shared" si="135"/>
        <v>0</v>
      </c>
      <c r="P71" s="312">
        <f t="shared" si="135"/>
        <v>0</v>
      </c>
      <c r="Q71" s="313">
        <f t="shared" si="135"/>
        <v>0</v>
      </c>
      <c r="R71" s="117"/>
      <c r="S71" s="134"/>
      <c r="T71" s="242"/>
      <c r="U71" s="163">
        <v>5</v>
      </c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7"/>
    </row>
    <row r="72" spans="3:33" ht="15" customHeight="1" x14ac:dyDescent="0.25">
      <c r="C72" s="134"/>
      <c r="D72" s="242"/>
      <c r="E72" s="157">
        <v>5</v>
      </c>
      <c r="F72" s="309">
        <f t="shared" ref="F72:Q72" si="136">F29</f>
        <v>0</v>
      </c>
      <c r="G72" s="310">
        <f t="shared" si="136"/>
        <v>0</v>
      </c>
      <c r="H72" s="310">
        <f t="shared" si="136"/>
        <v>0</v>
      </c>
      <c r="I72" s="310">
        <f t="shared" si="136"/>
        <v>0</v>
      </c>
      <c r="J72" s="310">
        <f t="shared" si="136"/>
        <v>0</v>
      </c>
      <c r="K72" s="310">
        <f t="shared" si="136"/>
        <v>0</v>
      </c>
      <c r="L72" s="310">
        <f t="shared" si="136"/>
        <v>0</v>
      </c>
      <c r="M72" s="310">
        <f t="shared" si="136"/>
        <v>0</v>
      </c>
      <c r="N72" s="310">
        <f t="shared" si="136"/>
        <v>0</v>
      </c>
      <c r="O72" s="311">
        <f t="shared" si="136"/>
        <v>0</v>
      </c>
      <c r="P72" s="312">
        <f t="shared" si="136"/>
        <v>0</v>
      </c>
      <c r="Q72" s="313">
        <f t="shared" si="136"/>
        <v>0</v>
      </c>
      <c r="R72" s="117"/>
      <c r="S72" s="134"/>
      <c r="T72" s="242"/>
      <c r="U72" s="163">
        <v>5</v>
      </c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7"/>
    </row>
    <row r="73" spans="3:33" ht="15" customHeight="1" x14ac:dyDescent="0.25">
      <c r="C73" s="134"/>
      <c r="D73" s="242"/>
      <c r="E73" s="157">
        <v>5</v>
      </c>
      <c r="F73" s="309">
        <f t="shared" ref="F73:Q73" si="137">F30</f>
        <v>0</v>
      </c>
      <c r="G73" s="310">
        <f t="shared" si="137"/>
        <v>0</v>
      </c>
      <c r="H73" s="310">
        <f t="shared" si="137"/>
        <v>0</v>
      </c>
      <c r="I73" s="310">
        <f t="shared" si="137"/>
        <v>0</v>
      </c>
      <c r="J73" s="310">
        <f t="shared" si="137"/>
        <v>0</v>
      </c>
      <c r="K73" s="310">
        <f t="shared" si="137"/>
        <v>0</v>
      </c>
      <c r="L73" s="310">
        <f t="shared" si="137"/>
        <v>0</v>
      </c>
      <c r="M73" s="310">
        <f t="shared" si="137"/>
        <v>0</v>
      </c>
      <c r="N73" s="310">
        <f t="shared" si="137"/>
        <v>0</v>
      </c>
      <c r="O73" s="311">
        <f t="shared" si="137"/>
        <v>0</v>
      </c>
      <c r="P73" s="312">
        <f t="shared" si="137"/>
        <v>0</v>
      </c>
      <c r="Q73" s="313">
        <f t="shared" si="137"/>
        <v>0</v>
      </c>
      <c r="R73" s="117"/>
      <c r="S73" s="134"/>
      <c r="T73" s="242"/>
      <c r="U73" s="163">
        <v>5</v>
      </c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7"/>
    </row>
    <row r="74" spans="3:33" ht="15" customHeight="1" x14ac:dyDescent="0.25">
      <c r="C74" s="134"/>
      <c r="D74" s="242"/>
      <c r="E74" s="157">
        <v>1</v>
      </c>
      <c r="F74" s="252">
        <f>F76</f>
        <v>0</v>
      </c>
      <c r="G74" s="159">
        <f t="shared" ref="G74:Q74" si="138">G76</f>
        <v>0</v>
      </c>
      <c r="H74" s="159">
        <f t="shared" si="138"/>
        <v>0</v>
      </c>
      <c r="I74" s="159">
        <f t="shared" si="138"/>
        <v>0</v>
      </c>
      <c r="J74" s="159">
        <f t="shared" si="138"/>
        <v>0</v>
      </c>
      <c r="K74" s="159">
        <f t="shared" si="138"/>
        <v>0</v>
      </c>
      <c r="L74" s="159">
        <f t="shared" si="138"/>
        <v>0</v>
      </c>
      <c r="M74" s="159">
        <f t="shared" si="138"/>
        <v>0</v>
      </c>
      <c r="N74" s="159">
        <f t="shared" si="138"/>
        <v>0</v>
      </c>
      <c r="O74" s="159">
        <f t="shared" si="138"/>
        <v>0</v>
      </c>
      <c r="P74" s="159">
        <f t="shared" si="138"/>
        <v>0</v>
      </c>
      <c r="Q74" s="167">
        <f t="shared" si="138"/>
        <v>0</v>
      </c>
      <c r="R74" s="117"/>
      <c r="S74" s="134"/>
      <c r="T74" s="242"/>
      <c r="U74" s="163">
        <v>1</v>
      </c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7"/>
    </row>
    <row r="75" spans="3:33" ht="15" customHeight="1" x14ac:dyDescent="0.25">
      <c r="C75" s="134"/>
      <c r="D75" s="242"/>
      <c r="E75" s="157">
        <v>1</v>
      </c>
      <c r="F75" s="252">
        <f>MROUND(1.05*F76,2.5)</f>
        <v>0</v>
      </c>
      <c r="G75" s="159">
        <f t="shared" ref="G75" si="139">MROUND(1.05*G76,2.5)</f>
        <v>0</v>
      </c>
      <c r="H75" s="159">
        <f t="shared" ref="H75" si="140">MROUND(1.05*H76,2.5)</f>
        <v>0</v>
      </c>
      <c r="I75" s="159">
        <f t="shared" ref="I75" si="141">MROUND(1.05*I76,2.5)</f>
        <v>0</v>
      </c>
      <c r="J75" s="159">
        <f t="shared" ref="J75" si="142">MROUND(1.05*J76,2.5)</f>
        <v>0</v>
      </c>
      <c r="K75" s="159">
        <f t="shared" ref="K75" si="143">MROUND(1.05*K76,2.5)</f>
        <v>0</v>
      </c>
      <c r="L75" s="159">
        <f t="shared" ref="L75" si="144">MROUND(1.05*L76,2.5)</f>
        <v>0</v>
      </c>
      <c r="M75" s="159">
        <f t="shared" ref="M75" si="145">MROUND(1.05*M76,2.5)</f>
        <v>0</v>
      </c>
      <c r="N75" s="159">
        <f t="shared" ref="N75" si="146">MROUND(1.05*N76,2.5)</f>
        <v>0</v>
      </c>
      <c r="O75" s="159">
        <f t="shared" ref="O75" si="147">MROUND(1.05*O76,2.5)</f>
        <v>0</v>
      </c>
      <c r="P75" s="159">
        <f t="shared" ref="P75" si="148">MROUND(1.05*P76,2.5)</f>
        <v>0</v>
      </c>
      <c r="Q75" s="167">
        <f t="shared" ref="Q75" si="149">MROUND(1.05*Q76,2.5)</f>
        <v>0</v>
      </c>
      <c r="R75" s="117"/>
      <c r="S75" s="134"/>
      <c r="T75" s="242"/>
      <c r="U75" s="163">
        <v>1</v>
      </c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7"/>
    </row>
    <row r="76" spans="3:33" ht="15" customHeight="1" x14ac:dyDescent="0.25">
      <c r="C76" s="134"/>
      <c r="D76" s="242"/>
      <c r="E76" s="314">
        <v>3</v>
      </c>
      <c r="F76" s="315">
        <f t="shared" ref="F76:Q76" si="150">ROUND(BP*(1.025^F16)/(2*PLATE),0)*2*PLATE</f>
        <v>0</v>
      </c>
      <c r="G76" s="316">
        <f t="shared" si="150"/>
        <v>0</v>
      </c>
      <c r="H76" s="316">
        <f t="shared" si="150"/>
        <v>0</v>
      </c>
      <c r="I76" s="316">
        <f t="shared" si="150"/>
        <v>0</v>
      </c>
      <c r="J76" s="316">
        <f t="shared" si="150"/>
        <v>0</v>
      </c>
      <c r="K76" s="316">
        <f t="shared" si="150"/>
        <v>0</v>
      </c>
      <c r="L76" s="316">
        <f t="shared" si="150"/>
        <v>0</v>
      </c>
      <c r="M76" s="316">
        <f t="shared" si="150"/>
        <v>0</v>
      </c>
      <c r="N76" s="316">
        <f t="shared" si="150"/>
        <v>0</v>
      </c>
      <c r="O76" s="317">
        <f t="shared" si="150"/>
        <v>0</v>
      </c>
      <c r="P76" s="318">
        <f t="shared" si="150"/>
        <v>0</v>
      </c>
      <c r="Q76" s="319">
        <f t="shared" si="150"/>
        <v>0</v>
      </c>
      <c r="R76" s="117"/>
      <c r="S76" s="134"/>
      <c r="T76" s="242"/>
      <c r="U76" s="320">
        <v>3</v>
      </c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6"/>
    </row>
    <row r="77" spans="3:33" ht="15" customHeight="1" x14ac:dyDescent="0.25">
      <c r="C77" s="134"/>
      <c r="D77" s="242"/>
      <c r="E77" s="321">
        <v>8</v>
      </c>
      <c r="F77" s="322">
        <f t="shared" ref="F77:Q77" si="151">F29</f>
        <v>0</v>
      </c>
      <c r="G77" s="323">
        <f t="shared" si="151"/>
        <v>0</v>
      </c>
      <c r="H77" s="323">
        <f t="shared" si="151"/>
        <v>0</v>
      </c>
      <c r="I77" s="323">
        <f t="shared" si="151"/>
        <v>0</v>
      </c>
      <c r="J77" s="323">
        <f t="shared" si="151"/>
        <v>0</v>
      </c>
      <c r="K77" s="323">
        <f t="shared" si="151"/>
        <v>0</v>
      </c>
      <c r="L77" s="323">
        <f t="shared" si="151"/>
        <v>0</v>
      </c>
      <c r="M77" s="323">
        <f t="shared" si="151"/>
        <v>0</v>
      </c>
      <c r="N77" s="323">
        <f t="shared" si="151"/>
        <v>0</v>
      </c>
      <c r="O77" s="324">
        <f t="shared" si="151"/>
        <v>0</v>
      </c>
      <c r="P77" s="325">
        <f t="shared" si="151"/>
        <v>0</v>
      </c>
      <c r="Q77" s="326">
        <f t="shared" si="151"/>
        <v>0</v>
      </c>
      <c r="R77" s="117"/>
      <c r="S77" s="134"/>
      <c r="T77" s="242"/>
      <c r="U77" s="327">
        <v>8</v>
      </c>
      <c r="V77" s="240"/>
      <c r="W77" s="240"/>
      <c r="X77" s="240"/>
      <c r="Y77" s="240"/>
      <c r="Z77" s="240"/>
      <c r="AA77" s="240"/>
      <c r="AB77" s="240"/>
      <c r="AC77" s="240"/>
      <c r="AD77" s="240"/>
      <c r="AE77" s="240"/>
      <c r="AF77" s="240"/>
      <c r="AG77" s="241"/>
    </row>
    <row r="78" spans="3:33" ht="15.75" customHeight="1" thickBot="1" x14ac:dyDescent="0.3">
      <c r="C78" s="134"/>
      <c r="D78" s="256" t="str">
        <f>$L$6</f>
        <v>Remo</v>
      </c>
      <c r="E78" s="136">
        <v>5</v>
      </c>
      <c r="F78" s="232">
        <f t="shared" ref="F78:Q78" si="152">F34</f>
        <v>0</v>
      </c>
      <c r="G78" s="199">
        <f t="shared" si="152"/>
        <v>0</v>
      </c>
      <c r="H78" s="199">
        <f t="shared" si="152"/>
        <v>0</v>
      </c>
      <c r="I78" s="199">
        <f t="shared" si="152"/>
        <v>0</v>
      </c>
      <c r="J78" s="199">
        <f t="shared" si="152"/>
        <v>0</v>
      </c>
      <c r="K78" s="199">
        <f t="shared" si="152"/>
        <v>0</v>
      </c>
      <c r="L78" s="199">
        <f t="shared" si="152"/>
        <v>0</v>
      </c>
      <c r="M78" s="199">
        <f t="shared" si="152"/>
        <v>0</v>
      </c>
      <c r="N78" s="199">
        <f t="shared" si="152"/>
        <v>0</v>
      </c>
      <c r="O78" s="286">
        <f t="shared" si="152"/>
        <v>0</v>
      </c>
      <c r="P78" s="138">
        <f t="shared" si="152"/>
        <v>0</v>
      </c>
      <c r="Q78" s="287">
        <f t="shared" si="152"/>
        <v>0</v>
      </c>
      <c r="R78" s="117"/>
      <c r="S78" s="134"/>
      <c r="T78" s="256" t="str">
        <f>$L$6</f>
        <v>Remo</v>
      </c>
      <c r="U78" s="140">
        <v>5</v>
      </c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8"/>
    </row>
    <row r="79" spans="3:33" ht="15.75" customHeight="1" thickBot="1" x14ac:dyDescent="0.3">
      <c r="C79" s="134"/>
      <c r="D79" s="256"/>
      <c r="E79" s="136">
        <v>5</v>
      </c>
      <c r="F79" s="232">
        <f t="shared" ref="F79:Q79" si="153">F35</f>
        <v>0</v>
      </c>
      <c r="G79" s="199">
        <f t="shared" si="153"/>
        <v>0</v>
      </c>
      <c r="H79" s="199">
        <f t="shared" si="153"/>
        <v>0</v>
      </c>
      <c r="I79" s="199">
        <f t="shared" si="153"/>
        <v>0</v>
      </c>
      <c r="J79" s="199">
        <f t="shared" si="153"/>
        <v>0</v>
      </c>
      <c r="K79" s="199">
        <f t="shared" si="153"/>
        <v>0</v>
      </c>
      <c r="L79" s="199">
        <f t="shared" si="153"/>
        <v>0</v>
      </c>
      <c r="M79" s="199">
        <f t="shared" si="153"/>
        <v>0</v>
      </c>
      <c r="N79" s="199">
        <f t="shared" si="153"/>
        <v>0</v>
      </c>
      <c r="O79" s="286">
        <f t="shared" si="153"/>
        <v>0</v>
      </c>
      <c r="P79" s="138">
        <f t="shared" si="153"/>
        <v>0</v>
      </c>
      <c r="Q79" s="287">
        <f t="shared" si="153"/>
        <v>0</v>
      </c>
      <c r="R79" s="117"/>
      <c r="S79" s="134"/>
      <c r="T79" s="256"/>
      <c r="U79" s="140">
        <v>5</v>
      </c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8"/>
    </row>
    <row r="80" spans="3:33" ht="15.75" customHeight="1" thickBot="1" x14ac:dyDescent="0.3">
      <c r="C80" s="134"/>
      <c r="D80" s="256"/>
      <c r="E80" s="136">
        <v>5</v>
      </c>
      <c r="F80" s="232">
        <f t="shared" ref="F80:Q80" si="154">F36</f>
        <v>0</v>
      </c>
      <c r="G80" s="199">
        <f t="shared" si="154"/>
        <v>0</v>
      </c>
      <c r="H80" s="199">
        <f t="shared" si="154"/>
        <v>0</v>
      </c>
      <c r="I80" s="199">
        <f t="shared" si="154"/>
        <v>0</v>
      </c>
      <c r="J80" s="199">
        <f t="shared" si="154"/>
        <v>0</v>
      </c>
      <c r="K80" s="199">
        <f t="shared" si="154"/>
        <v>0</v>
      </c>
      <c r="L80" s="199">
        <f t="shared" si="154"/>
        <v>0</v>
      </c>
      <c r="M80" s="199">
        <f t="shared" si="154"/>
        <v>0</v>
      </c>
      <c r="N80" s="199">
        <f t="shared" si="154"/>
        <v>0</v>
      </c>
      <c r="O80" s="286">
        <f t="shared" si="154"/>
        <v>0</v>
      </c>
      <c r="P80" s="138">
        <f t="shared" si="154"/>
        <v>0</v>
      </c>
      <c r="Q80" s="287">
        <f t="shared" si="154"/>
        <v>0</v>
      </c>
      <c r="R80" s="117"/>
      <c r="S80" s="134"/>
      <c r="T80" s="256"/>
      <c r="U80" s="140">
        <v>5</v>
      </c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8"/>
    </row>
    <row r="81" spans="3:33" ht="15.75" customHeight="1" thickBot="1" x14ac:dyDescent="0.3">
      <c r="C81" s="134"/>
      <c r="D81" s="256"/>
      <c r="E81" s="136">
        <v>5</v>
      </c>
      <c r="F81" s="232">
        <f t="shared" ref="F81:Q81" si="155">F37</f>
        <v>0</v>
      </c>
      <c r="G81" s="199">
        <f t="shared" si="155"/>
        <v>0</v>
      </c>
      <c r="H81" s="199">
        <f t="shared" si="155"/>
        <v>0</v>
      </c>
      <c r="I81" s="199">
        <f t="shared" si="155"/>
        <v>0</v>
      </c>
      <c r="J81" s="199">
        <f t="shared" si="155"/>
        <v>0</v>
      </c>
      <c r="K81" s="199">
        <f t="shared" si="155"/>
        <v>0</v>
      </c>
      <c r="L81" s="199">
        <f t="shared" si="155"/>
        <v>0</v>
      </c>
      <c r="M81" s="199">
        <f t="shared" si="155"/>
        <v>0</v>
      </c>
      <c r="N81" s="199">
        <f t="shared" si="155"/>
        <v>0</v>
      </c>
      <c r="O81" s="286">
        <f t="shared" si="155"/>
        <v>0</v>
      </c>
      <c r="P81" s="138">
        <f t="shared" si="155"/>
        <v>0</v>
      </c>
      <c r="Q81" s="287">
        <f t="shared" si="155"/>
        <v>0</v>
      </c>
      <c r="R81" s="117"/>
      <c r="S81" s="134"/>
      <c r="T81" s="256"/>
      <c r="U81" s="140">
        <v>5</v>
      </c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8"/>
    </row>
    <row r="82" spans="3:33" ht="15.75" customHeight="1" thickBot="1" x14ac:dyDescent="0.3">
      <c r="C82" s="134"/>
      <c r="D82" s="256"/>
      <c r="E82" s="136">
        <v>1</v>
      </c>
      <c r="F82" s="232">
        <f>F84</f>
        <v>0</v>
      </c>
      <c r="G82" s="199">
        <f t="shared" ref="G82:Q82" si="156">G84</f>
        <v>0</v>
      </c>
      <c r="H82" s="199">
        <f t="shared" si="156"/>
        <v>0</v>
      </c>
      <c r="I82" s="199">
        <f t="shared" si="156"/>
        <v>0</v>
      </c>
      <c r="J82" s="199">
        <f t="shared" si="156"/>
        <v>0</v>
      </c>
      <c r="K82" s="199">
        <f t="shared" si="156"/>
        <v>0</v>
      </c>
      <c r="L82" s="199">
        <f t="shared" si="156"/>
        <v>0</v>
      </c>
      <c r="M82" s="199">
        <f t="shared" si="156"/>
        <v>0</v>
      </c>
      <c r="N82" s="199">
        <f t="shared" si="156"/>
        <v>0</v>
      </c>
      <c r="O82" s="199">
        <f t="shared" si="156"/>
        <v>0</v>
      </c>
      <c r="P82" s="199">
        <f t="shared" si="156"/>
        <v>0</v>
      </c>
      <c r="Q82" s="200">
        <f t="shared" si="156"/>
        <v>0</v>
      </c>
      <c r="R82" s="117"/>
      <c r="S82" s="134"/>
      <c r="T82" s="256"/>
      <c r="U82" s="140">
        <v>1</v>
      </c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8"/>
    </row>
    <row r="83" spans="3:33" ht="15.75" customHeight="1" thickBot="1" x14ac:dyDescent="0.3">
      <c r="C83" s="134"/>
      <c r="D83" s="256"/>
      <c r="E83" s="136">
        <v>1</v>
      </c>
      <c r="F83" s="232">
        <f>MROUND(1.05*F84,2.5)</f>
        <v>0</v>
      </c>
      <c r="G83" s="199">
        <f t="shared" ref="G83" si="157">MROUND(1.05*G84,2.5)</f>
        <v>0</v>
      </c>
      <c r="H83" s="199">
        <f t="shared" ref="H83" si="158">MROUND(1.05*H84,2.5)</f>
        <v>0</v>
      </c>
      <c r="I83" s="199">
        <f t="shared" ref="I83" si="159">MROUND(1.05*I84,2.5)</f>
        <v>0</v>
      </c>
      <c r="J83" s="199">
        <f t="shared" ref="J83" si="160">MROUND(1.05*J84,2.5)</f>
        <v>0</v>
      </c>
      <c r="K83" s="199">
        <f t="shared" ref="K83" si="161">MROUND(1.05*K84,2.5)</f>
        <v>0</v>
      </c>
      <c r="L83" s="199">
        <f t="shared" ref="L83" si="162">MROUND(1.05*L84,2.5)</f>
        <v>0</v>
      </c>
      <c r="M83" s="199">
        <f t="shared" ref="M83" si="163">MROUND(1.05*M84,2.5)</f>
        <v>0</v>
      </c>
      <c r="N83" s="199">
        <f t="shared" ref="N83" si="164">MROUND(1.05*N84,2.5)</f>
        <v>0</v>
      </c>
      <c r="O83" s="199">
        <f t="shared" ref="O83" si="165">MROUND(1.05*O84,2.5)</f>
        <v>0</v>
      </c>
      <c r="P83" s="199">
        <f t="shared" ref="P83" si="166">MROUND(1.05*P84,2.5)</f>
        <v>0</v>
      </c>
      <c r="Q83" s="200">
        <f t="shared" ref="Q83" si="167">MROUND(1.05*Q84,2.5)</f>
        <v>0</v>
      </c>
      <c r="R83" s="117"/>
      <c r="S83" s="134"/>
      <c r="T83" s="256"/>
      <c r="U83" s="140">
        <v>1</v>
      </c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8"/>
    </row>
    <row r="84" spans="3:33" ht="15.75" customHeight="1" thickBot="1" x14ac:dyDescent="0.3">
      <c r="C84" s="134"/>
      <c r="D84" s="256"/>
      <c r="E84" s="288">
        <v>3</v>
      </c>
      <c r="F84" s="289">
        <f t="shared" ref="F84:Q84" si="168">ROUND(ROW*(1.025^F16)/(2*PLATE),0)*2*PLATE</f>
        <v>0</v>
      </c>
      <c r="G84" s="290">
        <f t="shared" si="168"/>
        <v>0</v>
      </c>
      <c r="H84" s="290">
        <f t="shared" si="168"/>
        <v>0</v>
      </c>
      <c r="I84" s="290">
        <f t="shared" si="168"/>
        <v>0</v>
      </c>
      <c r="J84" s="290">
        <f t="shared" si="168"/>
        <v>0</v>
      </c>
      <c r="K84" s="290">
        <f t="shared" si="168"/>
        <v>0</v>
      </c>
      <c r="L84" s="290">
        <f t="shared" si="168"/>
        <v>0</v>
      </c>
      <c r="M84" s="290">
        <f t="shared" si="168"/>
        <v>0</v>
      </c>
      <c r="N84" s="290">
        <f t="shared" si="168"/>
        <v>0</v>
      </c>
      <c r="O84" s="290">
        <f t="shared" si="168"/>
        <v>0</v>
      </c>
      <c r="P84" s="290">
        <f t="shared" si="168"/>
        <v>0</v>
      </c>
      <c r="Q84" s="328">
        <f t="shared" si="168"/>
        <v>0</v>
      </c>
      <c r="R84" s="117"/>
      <c r="S84" s="134"/>
      <c r="T84" s="256"/>
      <c r="U84" s="294">
        <v>3</v>
      </c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6"/>
    </row>
    <row r="85" spans="3:33" ht="15.75" customHeight="1" thickBot="1" x14ac:dyDescent="0.3">
      <c r="C85" s="211"/>
      <c r="D85" s="259"/>
      <c r="E85" s="329">
        <v>8</v>
      </c>
      <c r="F85" s="330">
        <f t="shared" ref="F85:Q85" si="169">F36</f>
        <v>0</v>
      </c>
      <c r="G85" s="331">
        <f t="shared" si="169"/>
        <v>0</v>
      </c>
      <c r="H85" s="331">
        <f t="shared" si="169"/>
        <v>0</v>
      </c>
      <c r="I85" s="331">
        <f t="shared" si="169"/>
        <v>0</v>
      </c>
      <c r="J85" s="331">
        <f t="shared" si="169"/>
        <v>0</v>
      </c>
      <c r="K85" s="331">
        <f t="shared" si="169"/>
        <v>0</v>
      </c>
      <c r="L85" s="331">
        <f t="shared" si="169"/>
        <v>0</v>
      </c>
      <c r="M85" s="331">
        <f t="shared" si="169"/>
        <v>0</v>
      </c>
      <c r="N85" s="331">
        <f t="shared" si="169"/>
        <v>0</v>
      </c>
      <c r="O85" s="332">
        <f t="shared" si="169"/>
        <v>0</v>
      </c>
      <c r="P85" s="333">
        <f t="shared" si="169"/>
        <v>0</v>
      </c>
      <c r="Q85" s="334">
        <f t="shared" si="169"/>
        <v>0</v>
      </c>
      <c r="R85" s="117"/>
      <c r="S85" s="211"/>
      <c r="T85" s="259"/>
      <c r="U85" s="335">
        <v>8</v>
      </c>
      <c r="V85" s="336"/>
      <c r="W85" s="336"/>
      <c r="X85" s="336"/>
      <c r="Y85" s="336"/>
      <c r="Z85" s="336"/>
      <c r="AA85" s="336"/>
      <c r="AB85" s="336"/>
      <c r="AC85" s="336"/>
      <c r="AD85" s="336"/>
      <c r="AE85" s="336"/>
      <c r="AF85" s="336"/>
      <c r="AG85" s="337"/>
    </row>
    <row r="86" spans="3:33" ht="15.75" thickBot="1" x14ac:dyDescent="0.3"/>
    <row r="87" spans="3:33" ht="15" customHeight="1" x14ac:dyDescent="0.25">
      <c r="C87" s="46" t="s">
        <v>36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8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</row>
    <row r="88" spans="3:33" ht="15" customHeight="1" thickBot="1" x14ac:dyDescent="0.3">
      <c r="C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1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</row>
    <row r="89" spans="3:33" ht="15.75" customHeight="1" thickBot="1" x14ac:dyDescent="0.3">
      <c r="C89" s="109" t="s">
        <v>13</v>
      </c>
      <c r="D89" s="110"/>
      <c r="E89" s="111"/>
      <c r="F89" s="112">
        <v>1</v>
      </c>
      <c r="G89" s="113">
        <v>2</v>
      </c>
      <c r="H89" s="113">
        <v>3</v>
      </c>
      <c r="I89" s="113">
        <v>4</v>
      </c>
      <c r="J89" s="113">
        <v>5</v>
      </c>
      <c r="K89" s="113">
        <v>6</v>
      </c>
      <c r="L89" s="113">
        <v>7</v>
      </c>
      <c r="M89" s="113">
        <v>8</v>
      </c>
      <c r="N89" s="113">
        <v>9</v>
      </c>
      <c r="O89" s="113">
        <v>10</v>
      </c>
      <c r="P89" s="113">
        <v>11</v>
      </c>
      <c r="Q89" s="114">
        <v>12</v>
      </c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</row>
    <row r="90" spans="3:33" ht="15.75" customHeight="1" x14ac:dyDescent="0.25">
      <c r="C90" s="34" t="s">
        <v>19</v>
      </c>
      <c r="D90" s="35"/>
      <c r="E90" s="36"/>
      <c r="F90" s="99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1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</row>
    <row r="91" spans="3:33" ht="18.75" customHeight="1" x14ac:dyDescent="0.25">
      <c r="C91" s="34" t="s">
        <v>18</v>
      </c>
      <c r="D91" s="35"/>
      <c r="E91" s="36"/>
      <c r="F91" s="102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4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</row>
    <row r="92" spans="3:33" ht="18.75" customHeight="1" x14ac:dyDescent="0.35">
      <c r="C92" s="70" t="s">
        <v>20</v>
      </c>
      <c r="D92" s="71"/>
      <c r="E92" s="72"/>
      <c r="F92" s="14" t="e">
        <f>F91-((F96-10)/100*F91)</f>
        <v>#NUM!</v>
      </c>
      <c r="G92" s="15" t="e">
        <f t="shared" ref="G92:Q92" si="170">G91-((G96-10)/100*G91)</f>
        <v>#NUM!</v>
      </c>
      <c r="H92" s="15" t="e">
        <f t="shared" si="170"/>
        <v>#NUM!</v>
      </c>
      <c r="I92" s="15" t="e">
        <f t="shared" si="170"/>
        <v>#NUM!</v>
      </c>
      <c r="J92" s="15" t="e">
        <f t="shared" si="170"/>
        <v>#NUM!</v>
      </c>
      <c r="K92" s="15" t="e">
        <f t="shared" si="170"/>
        <v>#NUM!</v>
      </c>
      <c r="L92" s="15" t="e">
        <f t="shared" si="170"/>
        <v>#NUM!</v>
      </c>
      <c r="M92" s="15" t="e">
        <f t="shared" si="170"/>
        <v>#NUM!</v>
      </c>
      <c r="N92" s="15" t="e">
        <f t="shared" si="170"/>
        <v>#NUM!</v>
      </c>
      <c r="O92" s="15" t="e">
        <f t="shared" si="170"/>
        <v>#NUM!</v>
      </c>
      <c r="P92" s="15" t="e">
        <f t="shared" si="170"/>
        <v>#NUM!</v>
      </c>
      <c r="Q92" s="16" t="e">
        <f t="shared" si="170"/>
        <v>#NUM!</v>
      </c>
      <c r="S92" s="84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</row>
    <row r="93" spans="3:33" ht="18.75" customHeight="1" x14ac:dyDescent="0.35">
      <c r="C93" s="61" t="s">
        <v>27</v>
      </c>
      <c r="D93" s="62"/>
      <c r="E93" s="63"/>
      <c r="F93" s="14" t="e">
        <f>0.97*F92</f>
        <v>#NUM!</v>
      </c>
      <c r="G93" s="15" t="e">
        <f t="shared" ref="G93:Q93" si="171">0.97*G92</f>
        <v>#NUM!</v>
      </c>
      <c r="H93" s="15" t="e">
        <f t="shared" si="171"/>
        <v>#NUM!</v>
      </c>
      <c r="I93" s="15" t="e">
        <f t="shared" si="171"/>
        <v>#NUM!</v>
      </c>
      <c r="J93" s="15" t="e">
        <f t="shared" si="171"/>
        <v>#NUM!</v>
      </c>
      <c r="K93" s="15" t="e">
        <f t="shared" si="171"/>
        <v>#NUM!</v>
      </c>
      <c r="L93" s="15" t="e">
        <f t="shared" si="171"/>
        <v>#NUM!</v>
      </c>
      <c r="M93" s="15" t="e">
        <f t="shared" si="171"/>
        <v>#NUM!</v>
      </c>
      <c r="N93" s="15" t="e">
        <f t="shared" si="171"/>
        <v>#NUM!</v>
      </c>
      <c r="O93" s="15" t="e">
        <f t="shared" si="171"/>
        <v>#NUM!</v>
      </c>
      <c r="P93" s="15" t="e">
        <f t="shared" si="171"/>
        <v>#NUM!</v>
      </c>
      <c r="Q93" s="16" t="e">
        <f t="shared" si="171"/>
        <v>#NUM!</v>
      </c>
      <c r="S93" s="84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</row>
    <row r="94" spans="3:33" ht="18.75" customHeight="1" x14ac:dyDescent="0.35">
      <c r="C94" s="67" t="s">
        <v>21</v>
      </c>
      <c r="D94" s="68"/>
      <c r="E94" s="69"/>
      <c r="F94" s="96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8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</row>
    <row r="95" spans="3:33" ht="18.75" customHeight="1" x14ac:dyDescent="0.35">
      <c r="C95" s="67" t="s">
        <v>22</v>
      </c>
      <c r="D95" s="68"/>
      <c r="E95" s="69"/>
      <c r="F95" s="96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8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</row>
    <row r="96" spans="3:33" ht="18.75" customHeight="1" x14ac:dyDescent="0.35">
      <c r="C96" s="67" t="s">
        <v>37</v>
      </c>
      <c r="D96" s="68"/>
      <c r="E96" s="69"/>
      <c r="F96" s="17" t="e">
        <f>ROUND(495 / (1.0324 - 0.19077 *LOG10(F94 -F95) + 0.15456 *LOG10($F$102*100)) - 450,2)</f>
        <v>#NUM!</v>
      </c>
      <c r="G96" s="18" t="e">
        <f t="shared" ref="G96:Q96" si="172">ROUND(495 / (1.0324 - 0.19077 *LOG10(G94 -G95) + 0.15456 *LOG10($F$102*100)) - 450,2)</f>
        <v>#NUM!</v>
      </c>
      <c r="H96" s="18" t="e">
        <f t="shared" si="172"/>
        <v>#NUM!</v>
      </c>
      <c r="I96" s="18" t="e">
        <f t="shared" si="172"/>
        <v>#NUM!</v>
      </c>
      <c r="J96" s="18" t="e">
        <f t="shared" si="172"/>
        <v>#NUM!</v>
      </c>
      <c r="K96" s="18" t="e">
        <f t="shared" si="172"/>
        <v>#NUM!</v>
      </c>
      <c r="L96" s="18" t="e">
        <f t="shared" si="172"/>
        <v>#NUM!</v>
      </c>
      <c r="M96" s="18" t="e">
        <f t="shared" si="172"/>
        <v>#NUM!</v>
      </c>
      <c r="N96" s="18" t="e">
        <f t="shared" si="172"/>
        <v>#NUM!</v>
      </c>
      <c r="O96" s="18" t="e">
        <f t="shared" si="172"/>
        <v>#NUM!</v>
      </c>
      <c r="P96" s="18" t="e">
        <f t="shared" si="172"/>
        <v>#NUM!</v>
      </c>
      <c r="Q96" s="19" t="e">
        <f t="shared" si="172"/>
        <v>#NUM!</v>
      </c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</row>
    <row r="97" spans="3:33" ht="18.75" customHeight="1" x14ac:dyDescent="0.35">
      <c r="C97" s="67" t="s">
        <v>34</v>
      </c>
      <c r="D97" s="68"/>
      <c r="E97" s="69"/>
      <c r="F97" s="17" t="e">
        <f>ROUND(F91-(F96/100)*F91,2)</f>
        <v>#NUM!</v>
      </c>
      <c r="G97" s="18" t="e">
        <f t="shared" ref="G97:Q97" si="173">ROUND(G91-(G96/100)*G91,2)</f>
        <v>#NUM!</v>
      </c>
      <c r="H97" s="18" t="e">
        <f t="shared" si="173"/>
        <v>#NUM!</v>
      </c>
      <c r="I97" s="18" t="e">
        <f t="shared" si="173"/>
        <v>#NUM!</v>
      </c>
      <c r="J97" s="18" t="e">
        <f t="shared" si="173"/>
        <v>#NUM!</v>
      </c>
      <c r="K97" s="18" t="e">
        <f t="shared" si="173"/>
        <v>#NUM!</v>
      </c>
      <c r="L97" s="18" t="e">
        <f t="shared" si="173"/>
        <v>#NUM!</v>
      </c>
      <c r="M97" s="18" t="e">
        <f t="shared" si="173"/>
        <v>#NUM!</v>
      </c>
      <c r="N97" s="18" t="e">
        <f t="shared" si="173"/>
        <v>#NUM!</v>
      </c>
      <c r="O97" s="18" t="e">
        <f t="shared" si="173"/>
        <v>#NUM!</v>
      </c>
      <c r="P97" s="18" t="e">
        <f t="shared" si="173"/>
        <v>#NUM!</v>
      </c>
      <c r="Q97" s="19" t="e">
        <f t="shared" si="173"/>
        <v>#NUM!</v>
      </c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</row>
    <row r="98" spans="3:33" ht="18.75" customHeight="1" x14ac:dyDescent="0.35">
      <c r="C98" s="67" t="s">
        <v>23</v>
      </c>
      <c r="D98" s="68"/>
      <c r="E98" s="69"/>
      <c r="F98" s="17" t="e">
        <f>F91-F97</f>
        <v>#NUM!</v>
      </c>
      <c r="G98" s="18" t="e">
        <f t="shared" ref="G98:Q98" si="174">G91-G97</f>
        <v>#NUM!</v>
      </c>
      <c r="H98" s="18" t="e">
        <f t="shared" si="174"/>
        <v>#NUM!</v>
      </c>
      <c r="I98" s="18" t="e">
        <f t="shared" si="174"/>
        <v>#NUM!</v>
      </c>
      <c r="J98" s="18" t="e">
        <f t="shared" si="174"/>
        <v>#NUM!</v>
      </c>
      <c r="K98" s="18" t="e">
        <f t="shared" si="174"/>
        <v>#NUM!</v>
      </c>
      <c r="L98" s="18" t="e">
        <f t="shared" si="174"/>
        <v>#NUM!</v>
      </c>
      <c r="M98" s="18" t="e">
        <f t="shared" si="174"/>
        <v>#NUM!</v>
      </c>
      <c r="N98" s="18" t="e">
        <f t="shared" si="174"/>
        <v>#NUM!</v>
      </c>
      <c r="O98" s="18" t="e">
        <f t="shared" si="174"/>
        <v>#NUM!</v>
      </c>
      <c r="P98" s="18" t="e">
        <f t="shared" si="174"/>
        <v>#NUM!</v>
      </c>
      <c r="Q98" s="19" t="e">
        <f t="shared" si="174"/>
        <v>#NUM!</v>
      </c>
      <c r="S98" s="84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</row>
    <row r="99" spans="3:33" ht="18.75" customHeight="1" x14ac:dyDescent="0.35">
      <c r="C99" s="67" t="s">
        <v>35</v>
      </c>
      <c r="D99" s="68"/>
      <c r="E99" s="69"/>
      <c r="F99" s="17" t="e">
        <f>ROUND(F97/((1.75)^2),2)</f>
        <v>#NUM!</v>
      </c>
      <c r="G99" s="18" t="e">
        <f t="shared" ref="G99:Q99" si="175">ROUND(G97/((1.75)^2),2)</f>
        <v>#NUM!</v>
      </c>
      <c r="H99" s="18" t="e">
        <f t="shared" si="175"/>
        <v>#NUM!</v>
      </c>
      <c r="I99" s="18" t="e">
        <f t="shared" si="175"/>
        <v>#NUM!</v>
      </c>
      <c r="J99" s="18" t="e">
        <f t="shared" si="175"/>
        <v>#NUM!</v>
      </c>
      <c r="K99" s="18" t="e">
        <f t="shared" si="175"/>
        <v>#NUM!</v>
      </c>
      <c r="L99" s="18" t="e">
        <f t="shared" si="175"/>
        <v>#NUM!</v>
      </c>
      <c r="M99" s="18" t="e">
        <f t="shared" si="175"/>
        <v>#NUM!</v>
      </c>
      <c r="N99" s="18" t="e">
        <f t="shared" si="175"/>
        <v>#NUM!</v>
      </c>
      <c r="O99" s="18" t="e">
        <f t="shared" si="175"/>
        <v>#NUM!</v>
      </c>
      <c r="P99" s="18" t="e">
        <f t="shared" si="175"/>
        <v>#NUM!</v>
      </c>
      <c r="Q99" s="19" t="e">
        <f t="shared" si="175"/>
        <v>#NUM!</v>
      </c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</row>
    <row r="100" spans="3:33" ht="19.5" customHeight="1" thickBot="1" x14ac:dyDescent="0.4">
      <c r="C100" s="64" t="s">
        <v>24</v>
      </c>
      <c r="D100" s="65"/>
      <c r="E100" s="66"/>
      <c r="F100" s="20" t="e">
        <f>ROUND(F99+(6*(1.8-$F$102)),2)</f>
        <v>#NUM!</v>
      </c>
      <c r="G100" s="21" t="e">
        <f t="shared" ref="G100:Q100" si="176">ROUND(G99+(6*(1.8-$F$102)),2)</f>
        <v>#NUM!</v>
      </c>
      <c r="H100" s="21" t="e">
        <f t="shared" si="176"/>
        <v>#NUM!</v>
      </c>
      <c r="I100" s="21" t="e">
        <f t="shared" si="176"/>
        <v>#NUM!</v>
      </c>
      <c r="J100" s="21" t="e">
        <f t="shared" si="176"/>
        <v>#NUM!</v>
      </c>
      <c r="K100" s="21" t="e">
        <f t="shared" si="176"/>
        <v>#NUM!</v>
      </c>
      <c r="L100" s="21" t="e">
        <f t="shared" si="176"/>
        <v>#NUM!</v>
      </c>
      <c r="M100" s="21" t="e">
        <f t="shared" si="176"/>
        <v>#NUM!</v>
      </c>
      <c r="N100" s="21" t="e">
        <f t="shared" si="176"/>
        <v>#NUM!</v>
      </c>
      <c r="O100" s="21" t="e">
        <f t="shared" si="176"/>
        <v>#NUM!</v>
      </c>
      <c r="P100" s="21" t="e">
        <f t="shared" si="176"/>
        <v>#NUM!</v>
      </c>
      <c r="Q100" s="22" t="e">
        <f t="shared" si="176"/>
        <v>#NUM!</v>
      </c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</row>
    <row r="101" spans="3:33" ht="15.75" customHeight="1" thickBot="1" x14ac:dyDescent="0.4"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</row>
    <row r="102" spans="3:33" ht="19.5" customHeight="1" thickBot="1" x14ac:dyDescent="0.4">
      <c r="C102" s="58" t="s">
        <v>25</v>
      </c>
      <c r="D102" s="59"/>
      <c r="E102" s="60"/>
      <c r="F102" s="3"/>
      <c r="S102" s="84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</row>
    <row r="103" spans="3:33" ht="15.75" customHeight="1" thickBot="1" x14ac:dyDescent="0.4"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</row>
    <row r="104" spans="3:33" ht="16.5" customHeight="1" x14ac:dyDescent="0.35">
      <c r="C104" s="46" t="s">
        <v>26</v>
      </c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8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</row>
    <row r="105" spans="3:33" ht="15.75" customHeight="1" thickBot="1" x14ac:dyDescent="0.4">
      <c r="C105" s="49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1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</row>
    <row r="106" spans="3:33" ht="19.5" customHeight="1" thickBot="1" x14ac:dyDescent="0.4">
      <c r="C106" s="105" t="s">
        <v>13</v>
      </c>
      <c r="D106" s="106"/>
      <c r="E106" s="107"/>
      <c r="F106" s="108">
        <v>1</v>
      </c>
      <c r="G106" s="108">
        <v>2</v>
      </c>
      <c r="H106" s="108">
        <v>3</v>
      </c>
      <c r="I106" s="108">
        <v>4</v>
      </c>
      <c r="J106" s="108">
        <v>5</v>
      </c>
      <c r="K106" s="108">
        <v>6</v>
      </c>
      <c r="L106" s="108">
        <v>7</v>
      </c>
      <c r="M106" s="108">
        <v>8</v>
      </c>
      <c r="N106" s="108">
        <v>9</v>
      </c>
      <c r="O106" s="108">
        <v>10</v>
      </c>
      <c r="P106" s="108">
        <v>11</v>
      </c>
      <c r="Q106" s="108">
        <v>12</v>
      </c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</row>
    <row r="107" spans="3:33" ht="19.5" customHeight="1" x14ac:dyDescent="0.35">
      <c r="C107" s="55" t="str">
        <f>L3</f>
        <v>Sentadilla</v>
      </c>
      <c r="D107" s="56"/>
      <c r="E107" s="57"/>
      <c r="F107" s="8">
        <f>MROUND((F26)/(1.0278-(0.0278*$E$26)),2.5)</f>
        <v>0</v>
      </c>
      <c r="G107" s="8">
        <f t="shared" ref="G107:Q107" si="177">MROUND((G26)/(1.0278-(0.0278*$E$26)),2.5)</f>
        <v>0</v>
      </c>
      <c r="H107" s="8">
        <f t="shared" si="177"/>
        <v>0</v>
      </c>
      <c r="I107" s="8">
        <f t="shared" si="177"/>
        <v>0</v>
      </c>
      <c r="J107" s="8">
        <f t="shared" si="177"/>
        <v>0</v>
      </c>
      <c r="K107" s="8">
        <f t="shared" si="177"/>
        <v>0</v>
      </c>
      <c r="L107" s="8">
        <f t="shared" si="177"/>
        <v>0</v>
      </c>
      <c r="M107" s="8">
        <f t="shared" si="177"/>
        <v>0</v>
      </c>
      <c r="N107" s="8">
        <f t="shared" si="177"/>
        <v>0</v>
      </c>
      <c r="O107" s="8">
        <f t="shared" si="177"/>
        <v>0</v>
      </c>
      <c r="P107" s="8">
        <f t="shared" si="177"/>
        <v>0</v>
      </c>
      <c r="Q107" s="9">
        <f t="shared" si="177"/>
        <v>0</v>
      </c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</row>
    <row r="108" spans="3:33" ht="18.75" x14ac:dyDescent="0.25">
      <c r="C108" s="70" t="str">
        <f>L4</f>
        <v>Press Banca</v>
      </c>
      <c r="D108" s="71"/>
      <c r="E108" s="72"/>
      <c r="F108" s="10">
        <f>MROUND((F33)/(1.0278-(0.0278*$E$26)),2.5)</f>
        <v>0</v>
      </c>
      <c r="G108" s="10">
        <f t="shared" ref="G108:Q108" si="178">MROUND((G33)/(1.0278-(0.0278*$E$26)),2.5)</f>
        <v>0</v>
      </c>
      <c r="H108" s="10">
        <f t="shared" si="178"/>
        <v>0</v>
      </c>
      <c r="I108" s="10">
        <f t="shared" si="178"/>
        <v>0</v>
      </c>
      <c r="J108" s="10">
        <f t="shared" si="178"/>
        <v>0</v>
      </c>
      <c r="K108" s="10">
        <f t="shared" si="178"/>
        <v>0</v>
      </c>
      <c r="L108" s="10">
        <f t="shared" si="178"/>
        <v>0</v>
      </c>
      <c r="M108" s="10">
        <f t="shared" si="178"/>
        <v>0</v>
      </c>
      <c r="N108" s="10">
        <f t="shared" si="178"/>
        <v>0</v>
      </c>
      <c r="O108" s="10">
        <f t="shared" si="178"/>
        <v>0</v>
      </c>
      <c r="P108" s="10">
        <f t="shared" si="178"/>
        <v>0</v>
      </c>
      <c r="Q108" s="11">
        <f t="shared" si="178"/>
        <v>0</v>
      </c>
    </row>
    <row r="109" spans="3:33" ht="18.75" x14ac:dyDescent="0.25">
      <c r="C109" s="70" t="str">
        <f>L5</f>
        <v>Peso Muerto</v>
      </c>
      <c r="D109" s="71"/>
      <c r="E109" s="72"/>
      <c r="F109" s="10">
        <f>MROUND((F58)/(1.0278-(0.0278*$E$26)),2.5)</f>
        <v>0</v>
      </c>
      <c r="G109" s="10">
        <f t="shared" ref="G109:Q109" si="179">MROUND((G58)/(1.0278-(0.0278*$E$26)),2.5)</f>
        <v>0</v>
      </c>
      <c r="H109" s="10">
        <f t="shared" si="179"/>
        <v>0</v>
      </c>
      <c r="I109" s="10">
        <f t="shared" si="179"/>
        <v>0</v>
      </c>
      <c r="J109" s="10">
        <f t="shared" si="179"/>
        <v>0</v>
      </c>
      <c r="K109" s="10">
        <f t="shared" si="179"/>
        <v>0</v>
      </c>
      <c r="L109" s="10">
        <f t="shared" si="179"/>
        <v>0</v>
      </c>
      <c r="M109" s="10">
        <f t="shared" si="179"/>
        <v>0</v>
      </c>
      <c r="N109" s="10">
        <f t="shared" si="179"/>
        <v>0</v>
      </c>
      <c r="O109" s="10">
        <f t="shared" si="179"/>
        <v>0</v>
      </c>
      <c r="P109" s="10">
        <f t="shared" si="179"/>
        <v>0</v>
      </c>
      <c r="Q109" s="11">
        <f t="shared" si="179"/>
        <v>0</v>
      </c>
    </row>
    <row r="110" spans="3:33" ht="18.75" x14ac:dyDescent="0.25">
      <c r="C110" s="70" t="str">
        <f>L6</f>
        <v>Remo</v>
      </c>
      <c r="D110" s="71"/>
      <c r="E110" s="72"/>
      <c r="F110" s="10">
        <f>MROUND((F40)/(1.0278-(0.0278*$E$26)),2.5)</f>
        <v>0</v>
      </c>
      <c r="G110" s="10">
        <f t="shared" ref="G110:Q110" si="180">MROUND((G40)/(1.0278-(0.0278*$E$26)),2.5)</f>
        <v>0</v>
      </c>
      <c r="H110" s="10">
        <f t="shared" si="180"/>
        <v>0</v>
      </c>
      <c r="I110" s="10">
        <f t="shared" si="180"/>
        <v>0</v>
      </c>
      <c r="J110" s="10">
        <f t="shared" si="180"/>
        <v>0</v>
      </c>
      <c r="K110" s="10">
        <f t="shared" si="180"/>
        <v>0</v>
      </c>
      <c r="L110" s="10">
        <f t="shared" si="180"/>
        <v>0</v>
      </c>
      <c r="M110" s="10">
        <f t="shared" si="180"/>
        <v>0</v>
      </c>
      <c r="N110" s="10">
        <f t="shared" si="180"/>
        <v>0</v>
      </c>
      <c r="O110" s="10">
        <f t="shared" si="180"/>
        <v>0</v>
      </c>
      <c r="P110" s="10">
        <f t="shared" si="180"/>
        <v>0</v>
      </c>
      <c r="Q110" s="11">
        <f t="shared" si="180"/>
        <v>0</v>
      </c>
    </row>
    <row r="111" spans="3:33" ht="18.75" x14ac:dyDescent="0.25">
      <c r="C111" s="70" t="str">
        <f>L7</f>
        <v>Press Inclinado</v>
      </c>
      <c r="D111" s="71"/>
      <c r="E111" s="72"/>
      <c r="F111" s="10">
        <f>MROUND((F52/(1.0278-(0.0278*$E$26))),2.5)</f>
        <v>0</v>
      </c>
      <c r="G111" s="10">
        <f t="shared" ref="G111:Q111" si="181">MROUND((G52/(1.0278-(0.0278*$E$26))),2.5)</f>
        <v>0</v>
      </c>
      <c r="H111" s="10">
        <f t="shared" si="181"/>
        <v>0</v>
      </c>
      <c r="I111" s="10">
        <f t="shared" si="181"/>
        <v>0</v>
      </c>
      <c r="J111" s="10">
        <f t="shared" si="181"/>
        <v>0</v>
      </c>
      <c r="K111" s="10">
        <f t="shared" si="181"/>
        <v>0</v>
      </c>
      <c r="L111" s="10">
        <f t="shared" si="181"/>
        <v>0</v>
      </c>
      <c r="M111" s="10">
        <f t="shared" si="181"/>
        <v>0</v>
      </c>
      <c r="N111" s="10">
        <f t="shared" si="181"/>
        <v>0</v>
      </c>
      <c r="O111" s="10">
        <f t="shared" si="181"/>
        <v>0</v>
      </c>
      <c r="P111" s="10">
        <f t="shared" si="181"/>
        <v>0</v>
      </c>
      <c r="Q111" s="11">
        <f t="shared" si="181"/>
        <v>0</v>
      </c>
    </row>
    <row r="112" spans="3:33" ht="19.5" thickBot="1" x14ac:dyDescent="0.3">
      <c r="C112" s="73" t="str">
        <f>L8</f>
        <v>Hip Thrust</v>
      </c>
      <c r="D112" s="74"/>
      <c r="E112" s="75"/>
      <c r="F112" s="12">
        <f>MROUND((F61)/(1.0278-(0.0278*$E$26)),2.5)</f>
        <v>2.5</v>
      </c>
      <c r="G112" s="12">
        <f t="shared" ref="G112:Q112" si="182">MROUND((G61)/(1.0278-(0.0278*$E$26)),2.5)</f>
        <v>7.5</v>
      </c>
      <c r="H112" s="12">
        <f t="shared" si="182"/>
        <v>15</v>
      </c>
      <c r="I112" s="12">
        <f t="shared" si="182"/>
        <v>20</v>
      </c>
      <c r="J112" s="12">
        <f t="shared" si="182"/>
        <v>25</v>
      </c>
      <c r="K112" s="12">
        <f t="shared" si="182"/>
        <v>30</v>
      </c>
      <c r="L112" s="12">
        <f t="shared" si="182"/>
        <v>37.5</v>
      </c>
      <c r="M112" s="12">
        <f t="shared" si="182"/>
        <v>42.5</v>
      </c>
      <c r="N112" s="12">
        <f t="shared" si="182"/>
        <v>47.5</v>
      </c>
      <c r="O112" s="12">
        <f t="shared" si="182"/>
        <v>52.5</v>
      </c>
      <c r="P112" s="12">
        <f t="shared" si="182"/>
        <v>60</v>
      </c>
      <c r="Q112" s="13">
        <f t="shared" si="182"/>
        <v>65</v>
      </c>
    </row>
  </sheetData>
  <mergeCells count="59">
    <mergeCell ref="T2:V2"/>
    <mergeCell ref="T3:V3"/>
    <mergeCell ref="C59:C85"/>
    <mergeCell ref="D59:D61"/>
    <mergeCell ref="F15:Q15"/>
    <mergeCell ref="D20:D26"/>
    <mergeCell ref="D27:D33"/>
    <mergeCell ref="D34:D40"/>
    <mergeCell ref="C41:C58"/>
    <mergeCell ref="D53:D58"/>
    <mergeCell ref="C17:C40"/>
    <mergeCell ref="D17:D19"/>
    <mergeCell ref="D41:D46"/>
    <mergeCell ref="D47:D52"/>
    <mergeCell ref="D62:D69"/>
    <mergeCell ref="S59:S85"/>
    <mergeCell ref="T59:T61"/>
    <mergeCell ref="T62:T69"/>
    <mergeCell ref="T70:T77"/>
    <mergeCell ref="T78:T85"/>
    <mergeCell ref="T27:T33"/>
    <mergeCell ref="T34:T40"/>
    <mergeCell ref="S15:U15"/>
    <mergeCell ref="S41:S58"/>
    <mergeCell ref="T41:T46"/>
    <mergeCell ref="T47:T52"/>
    <mergeCell ref="T53:T58"/>
    <mergeCell ref="C112:E112"/>
    <mergeCell ref="C111:E111"/>
    <mergeCell ref="C110:E110"/>
    <mergeCell ref="C109:E109"/>
    <mergeCell ref="C108:E108"/>
    <mergeCell ref="C106:E106"/>
    <mergeCell ref="C107:E107"/>
    <mergeCell ref="C104:Q105"/>
    <mergeCell ref="C102:E102"/>
    <mergeCell ref="C93:E93"/>
    <mergeCell ref="C100:E100"/>
    <mergeCell ref="C99:E99"/>
    <mergeCell ref="C98:E98"/>
    <mergeCell ref="C97:E97"/>
    <mergeCell ref="C96:E96"/>
    <mergeCell ref="C95:E95"/>
    <mergeCell ref="C94:E94"/>
    <mergeCell ref="C92:E92"/>
    <mergeCell ref="C90:E90"/>
    <mergeCell ref="B2:J8"/>
    <mergeCell ref="C91:E91"/>
    <mergeCell ref="C12:Q14"/>
    <mergeCell ref="D78:D85"/>
    <mergeCell ref="C15:E15"/>
    <mergeCell ref="C89:E89"/>
    <mergeCell ref="C87:Q88"/>
    <mergeCell ref="D70:D77"/>
    <mergeCell ref="S12:AG14"/>
    <mergeCell ref="V15:AG15"/>
    <mergeCell ref="S17:S40"/>
    <mergeCell ref="T17:T19"/>
    <mergeCell ref="T20:T26"/>
  </mergeCell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17</vt:i4>
      </vt:variant>
    </vt:vector>
  </HeadingPairs>
  <TitlesOfParts>
    <vt:vector size="18" baseType="lpstr">
      <vt:lpstr>Madcow 5x5 Ed. Powerexplosive</vt:lpstr>
      <vt:lpstr>BBRINT</vt:lpstr>
      <vt:lpstr>BBRMAX</vt:lpstr>
      <vt:lpstr>BP</vt:lpstr>
      <vt:lpstr>BPINT</vt:lpstr>
      <vt:lpstr>BPMAX</vt:lpstr>
      <vt:lpstr>DL</vt:lpstr>
      <vt:lpstr>DLINT</vt:lpstr>
      <vt:lpstr>DLMAX</vt:lpstr>
      <vt:lpstr>IP</vt:lpstr>
      <vt:lpstr>OHPINT</vt:lpstr>
      <vt:lpstr>OHPMAX</vt:lpstr>
      <vt:lpstr>PLATE</vt:lpstr>
      <vt:lpstr>PRWEEK</vt:lpstr>
      <vt:lpstr>ROW</vt:lpstr>
      <vt:lpstr>SQ</vt:lpstr>
      <vt:lpstr>SQINT</vt:lpstr>
      <vt:lpstr>SQMAX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2017-05-20T20:48:58Z</dcterms:modified>
</cp:coreProperties>
</file>